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521" windowWidth="7665" windowHeight="9030" tabRatio="710" activeTab="0"/>
  </bookViews>
  <sheets>
    <sheet name="Saisie" sheetId="1" r:id="rId1"/>
    <sheet name="Base" sheetId="2" r:id="rId2"/>
    <sheet name="Depre" sheetId="3" r:id="rId3"/>
    <sheet name="Financ" sheetId="4" r:id="rId4"/>
    <sheet name="TCompte" sheetId="5" state="hidden" r:id="rId5"/>
    <sheet name="TSortie" sheetId="6" state="hidden" r:id="rId6"/>
    <sheet name="Tfin" sheetId="7" state="hidden" r:id="rId7"/>
    <sheet name="TDépré" sheetId="8" state="hidden" r:id="rId8"/>
    <sheet name="FDépré" sheetId="9" state="hidden" r:id="rId9"/>
    <sheet name="Cst" sheetId="10" r:id="rId10"/>
    <sheet name="Arrondi" sheetId="11" r:id="rId11"/>
    <sheet name="Rep" sheetId="12" r:id="rId12"/>
    <sheet name="Log" sheetId="13" r:id="rId13"/>
    <sheet name="Aide" sheetId="14" r:id="rId14"/>
  </sheets>
  <definedNames>
    <definedName name="_xlnm._FilterDatabase" localSheetId="10" hidden="1">'Arrondi'!$A$1:$E$1</definedName>
    <definedName name="_xlnm._FilterDatabase" localSheetId="1" hidden="1">'Base'!$A$1:$P$9</definedName>
    <definedName name="_xlnm._FilterDatabase" localSheetId="2" hidden="1">'Depre'!$A$1:$J$22</definedName>
    <definedName name="_xlnm._FilterDatabase" localSheetId="3" hidden="1">'Financ'!$A$1:$J$4</definedName>
    <definedName name="_xlnm._FilterDatabase" localSheetId="12" hidden="1">'Log'!$A$1:$I$1</definedName>
    <definedName name="_xlnm._FilterDatabase" localSheetId="11" hidden="1">'Rep'!$A$1:$I$1</definedName>
    <definedName name="ANS10">'Base'!#REF!</definedName>
    <definedName name="ANS20">'Base'!#REF!</definedName>
    <definedName name="ANS5">'Base'!#REF!</definedName>
    <definedName name="bbase">'Base'!$A$1:$P$6</definedName>
    <definedName name="BDEPRE">'Depre'!$A$1:$J$20</definedName>
    <definedName name="catal2">'Cst'!$E$2:$F$16</definedName>
    <definedName name="CATALOGUE">'Cst'!$E$2:$E$16</definedName>
    <definedName name="CDEPRE">'Cst'!$M$2</definedName>
    <definedName name="CPT">'Cst'!$A$2:$A$11</definedName>
    <definedName name="DEPLA">'Cst'!$M$4</definedName>
    <definedName name="DUREE">'Cst'!$D$2:$D$7</definedName>
    <definedName name="_xlnm.Print_Titles" localSheetId="1">'Base'!$1:$1</definedName>
    <definedName name="Invent">'Saisie'!$H$2</definedName>
    <definedName name="invent2">'Cst'!$B$18:$C$22</definedName>
    <definedName name="Inventaire">'Cst'!$B$18:$B$22</definedName>
    <definedName name="LIEU">'Cst'!$L$2:$L$41</definedName>
    <definedName name="ORG">'Cst'!$B$2:$C$16</definedName>
    <definedName name="REPORTE">'Saisie'!$F$4</definedName>
    <definedName name="SECT2">'Cst'!$G$1:$K$16</definedName>
    <definedName name="SECTION">'Cst'!$G$2:$G$16</definedName>
    <definedName name="SERIE">'Cst'!$D$17</definedName>
    <definedName name="SEUIL">'Cst'!$D$9</definedName>
    <definedName name="statut">'Cst'!$M$6</definedName>
    <definedName name="zeff">'Saisie'!$B$1:$C$1,'Saisie'!$B$2,'Saisie'!$B$3,'Saisie'!$C$4,'Saisie'!$C$5,'Saisie'!$B$6:$C$6,'Saisie'!$C$7,'Saisie'!$B$8:$C$8,'Saisie'!$C$9,'Saisie'!$B$10:$C$10,'Saisie'!$C$11,'Saisie'!$B$12:$C$12,'Saisie'!$C$13,'Saisie'!$C$14,'Saisie'!$B$15:$C$15</definedName>
    <definedName name="_xlnm.Print_Area" localSheetId="1">'Base'!$A:$O</definedName>
  </definedNames>
  <calcPr fullCalcOnLoad="1" fullPrecision="0"/>
  <pivotCaches>
    <pivotCache cacheId="9" r:id="rId15"/>
    <pivotCache cacheId="13" r:id="rId16"/>
    <pivotCache cacheId="12" r:id="rId17"/>
    <pivotCache cacheId="10" r:id="rId18"/>
    <pivotCache cacheId="11" r:id="rId19"/>
    <pivotCache cacheId="8" r:id="rId20"/>
  </pivotCaches>
</workbook>
</file>

<file path=xl/comments1.xml><?xml version="1.0" encoding="utf-8"?>
<comments xmlns="http://schemas.openxmlformats.org/spreadsheetml/2006/main">
  <authors>
    <author>Fujitsu</author>
  </authors>
  <commentList>
    <comment ref="B1" authorId="0">
      <text>
        <r>
          <rPr>
            <sz val="8"/>
            <rFont val="Tahoma"/>
            <family val="0"/>
          </rPr>
          <t xml:space="preserve">Saisissez le compte
</t>
        </r>
      </text>
    </comment>
    <comment ref="B2" authorId="0">
      <text>
        <r>
          <rPr>
            <b/>
            <sz val="8"/>
            <rFont val="Tahoma"/>
            <family val="0"/>
          </rPr>
          <t>Saisissez le catalogue</t>
        </r>
        <r>
          <rPr>
            <sz val="8"/>
            <rFont val="Tahoma"/>
            <family val="0"/>
          </rPr>
          <t xml:space="preserve">
Voir feuille Cst</t>
        </r>
      </text>
    </comment>
    <comment ref="B3" authorId="0">
      <text>
        <r>
          <rPr>
            <b/>
            <sz val="8"/>
            <rFont val="Tahoma"/>
            <family val="0"/>
          </rPr>
          <t>Saississez la section
Voir feuille Cst</t>
        </r>
        <r>
          <rPr>
            <sz val="8"/>
            <rFont val="Tahoma"/>
            <family val="0"/>
          </rPr>
          <t xml:space="preserve">
</t>
        </r>
      </text>
    </comment>
    <comment ref="B4" authorId="0">
      <text>
        <r>
          <rPr>
            <b/>
            <sz val="8"/>
            <rFont val="Tahoma"/>
            <family val="0"/>
          </rPr>
          <t>Les différentes séries d'inventaires peuvent avoir un numéro particulier - voir feuille Cst
La Mise àjour du numéro sera automatique</t>
        </r>
        <r>
          <rPr>
            <sz val="8"/>
            <rFont val="Tahoma"/>
            <family val="0"/>
          </rPr>
          <t xml:space="preserve">
</t>
        </r>
      </text>
    </comment>
    <comment ref="B15" authorId="0">
      <text>
        <r>
          <rPr>
            <b/>
            <sz val="8"/>
            <rFont val="Tahoma"/>
            <family val="0"/>
          </rPr>
          <t>S&amp;W: Possibilité de rajouter des Lieux dans la feuille Cst</t>
        </r>
        <r>
          <rPr>
            <sz val="8"/>
            <rFont val="Tahoma"/>
            <family val="0"/>
          </rPr>
          <t xml:space="preserve">
</t>
        </r>
      </text>
    </comment>
    <comment ref="H2" authorId="0">
      <text>
        <r>
          <rPr>
            <b/>
            <sz val="8"/>
            <rFont val="Tahoma"/>
            <family val="0"/>
          </rPr>
          <t>Après changement ne pas oublier d'appuyer sur le Bouton Vadidation/Maj N° pour mettre à jour le numéro dans la série</t>
        </r>
        <r>
          <rPr>
            <sz val="8"/>
            <rFont val="Tahoma"/>
            <family val="0"/>
          </rPr>
          <t xml:space="preserve">
</t>
        </r>
      </text>
    </comment>
    <comment ref="F4" authorId="0">
      <text>
        <r>
          <rPr>
            <b/>
            <sz val="8"/>
            <rFont val="Tahoma"/>
            <family val="0"/>
          </rPr>
          <t>Le report peut être effectué en appuyant sur le bouton Report Euros</t>
        </r>
        <r>
          <rPr>
            <sz val="8"/>
            <rFont val="Tahoma"/>
            <family val="0"/>
          </rPr>
          <t xml:space="preserve">
</t>
        </r>
      </text>
    </comment>
  </commentList>
</comments>
</file>

<file path=xl/comments10.xml><?xml version="1.0" encoding="utf-8"?>
<comments xmlns="http://schemas.openxmlformats.org/spreadsheetml/2006/main">
  <authors>
    <author>Fujitsu</author>
  </authors>
  <commentList>
    <comment ref="M2" authorId="0">
      <text>
        <r>
          <rPr>
            <b/>
            <sz val="8"/>
            <rFont val="Tahoma"/>
            <family val="0"/>
          </rPr>
          <t>S&amp;W: sert de relai lors de la préparation des dépréciations</t>
        </r>
      </text>
    </comment>
    <comment ref="M4" authorId="0">
      <text>
        <r>
          <rPr>
            <b/>
            <sz val="8"/>
            <rFont val="Tahoma"/>
            <family val="0"/>
          </rPr>
          <t>Cellule de contrôle démarrage</t>
        </r>
        <r>
          <rPr>
            <sz val="8"/>
            <rFont val="Tahoma"/>
            <family val="0"/>
          </rPr>
          <t xml:space="preserve">
</t>
        </r>
      </text>
    </comment>
    <comment ref="M6" authorId="0">
      <text>
        <r>
          <rPr>
            <sz val="8"/>
            <rFont val="Tahoma"/>
            <family val="0"/>
          </rPr>
          <t xml:space="preserve">Zone de contrôle déplacer vers le bas
</t>
        </r>
      </text>
    </comment>
    <comment ref="G1" authorId="0">
      <text>
        <r>
          <rPr>
            <b/>
            <sz val="8"/>
            <rFont val="Tahoma"/>
            <family val="0"/>
          </rPr>
          <t>selon circulaire du 10/02/1962</t>
        </r>
        <r>
          <rPr>
            <sz val="8"/>
            <rFont val="Tahoma"/>
            <family val="0"/>
          </rPr>
          <t xml:space="preserve">
</t>
        </r>
      </text>
    </comment>
    <comment ref="E1" authorId="0">
      <text>
        <r>
          <rPr>
            <b/>
            <sz val="8"/>
            <rFont val="Tahoma"/>
            <family val="0"/>
          </rPr>
          <t>selon circulaire du 10/02/1962</t>
        </r>
        <r>
          <rPr>
            <sz val="8"/>
            <rFont val="Tahoma"/>
            <family val="0"/>
          </rPr>
          <t xml:space="preserve">
</t>
        </r>
      </text>
    </comment>
    <comment ref="D17" authorId="0">
      <text>
        <r>
          <rPr>
            <b/>
            <sz val="8"/>
            <rFont val="Tahoma"/>
            <family val="0"/>
          </rPr>
          <t>S&amp;W: Si vous souhaitez que chaque série d'inventaire, dispose de sa propre numérotation, inscrivez OUI dans cette cellule et remplissez les numéros de départ ci-dessus. Pour une numérotation continue, indiquez NON ou rien ici.</t>
        </r>
        <r>
          <rPr>
            <sz val="8"/>
            <rFont val="Tahoma"/>
            <family val="0"/>
          </rPr>
          <t xml:space="preserve">
</t>
        </r>
      </text>
    </comment>
  </commentList>
</comments>
</file>

<file path=xl/sharedStrings.xml><?xml version="1.0" encoding="utf-8"?>
<sst xmlns="http://schemas.openxmlformats.org/spreadsheetml/2006/main" count="298" uniqueCount="170">
  <si>
    <t>COMPTE</t>
  </si>
  <si>
    <t>CATALOGUE</t>
  </si>
  <si>
    <t>SECTION</t>
  </si>
  <si>
    <t>N°INVENTAIRE</t>
  </si>
  <si>
    <t>ANNEE ENTREE</t>
  </si>
  <si>
    <t>DESIGNATION</t>
  </si>
  <si>
    <t>DUREE</t>
  </si>
  <si>
    <t>LIEU</t>
  </si>
  <si>
    <t>N°INV</t>
  </si>
  <si>
    <t>DATE ENTREE</t>
  </si>
  <si>
    <t>DESIGNATION DES BIENS</t>
  </si>
  <si>
    <t>ORIGINE</t>
  </si>
  <si>
    <t>TOTAL</t>
  </si>
  <si>
    <t>DATE SORTIE</t>
  </si>
  <si>
    <t>N°DECISION</t>
  </si>
  <si>
    <t>VALEUR</t>
  </si>
  <si>
    <t>MODE</t>
  </si>
  <si>
    <t>RESTE</t>
  </si>
  <si>
    <t>DATE</t>
  </si>
  <si>
    <t>FR</t>
  </si>
  <si>
    <t>TA</t>
  </si>
  <si>
    <t>ATELIER</t>
  </si>
  <si>
    <t>A</t>
  </si>
  <si>
    <t>ETAT</t>
  </si>
  <si>
    <t>DPT</t>
  </si>
  <si>
    <t>FCSH</t>
  </si>
  <si>
    <t>DON</t>
  </si>
  <si>
    <t>REBUT</t>
  </si>
  <si>
    <t>FSD</t>
  </si>
  <si>
    <t>INVENTAIRE</t>
  </si>
  <si>
    <t>DEPRECIATION ANNUELLE</t>
  </si>
  <si>
    <t>TOTAL DEPRECIE</t>
  </si>
  <si>
    <t>RESTE A DEPRECIER</t>
  </si>
  <si>
    <t>ANNEE DEPART</t>
  </si>
  <si>
    <t>Données</t>
  </si>
  <si>
    <t xml:space="preserve"> VALEUR</t>
  </si>
  <si>
    <t xml:space="preserve"> ETAT</t>
  </si>
  <si>
    <t xml:space="preserve"> FR</t>
  </si>
  <si>
    <t xml:space="preserve"> TA</t>
  </si>
  <si>
    <t xml:space="preserve"> DON</t>
  </si>
  <si>
    <t xml:space="preserve"> DPT</t>
  </si>
  <si>
    <t xml:space="preserve"> FCSH</t>
  </si>
  <si>
    <t>Total</t>
  </si>
  <si>
    <t>NUMERO</t>
  </si>
  <si>
    <t>OBJET</t>
  </si>
  <si>
    <t>Articles Présents</t>
  </si>
  <si>
    <t>Nombre</t>
  </si>
  <si>
    <t>Entrées</t>
  </si>
  <si>
    <t>Sorties</t>
  </si>
  <si>
    <t>Présents</t>
  </si>
  <si>
    <t>DEPRE AN</t>
  </si>
  <si>
    <t xml:space="preserve"> RESTE A DEPRE</t>
  </si>
  <si>
    <t>Montant</t>
  </si>
  <si>
    <t>Dépré année</t>
  </si>
  <si>
    <t>CODE</t>
  </si>
  <si>
    <t>RESERVES SG</t>
  </si>
  <si>
    <t>RESERVES SS</t>
  </si>
  <si>
    <t>FR SS</t>
  </si>
  <si>
    <t>TAXE APPRENT.</t>
  </si>
  <si>
    <t>SUBV ETAT</t>
  </si>
  <si>
    <t>SUBV DPT</t>
  </si>
  <si>
    <t>SUBV REGION</t>
  </si>
  <si>
    <t>REG</t>
  </si>
  <si>
    <t>DON ET LEG</t>
  </si>
  <si>
    <t>F.C.S.H</t>
  </si>
  <si>
    <t>(Tous)</t>
  </si>
  <si>
    <t xml:space="preserve"> TOTAL DEPRECIE</t>
  </si>
  <si>
    <t xml:space="preserve"> Total depre</t>
  </si>
  <si>
    <t xml:space="preserve"> Reste Depre</t>
  </si>
  <si>
    <t>Diffusion et Utilisation libre à titre gratuit</t>
  </si>
  <si>
    <t>Tous droits réservés</t>
  </si>
  <si>
    <t>Pour toutes remarques et questions : intendant@free.fr</t>
  </si>
  <si>
    <t>ANNE DEPRE</t>
  </si>
  <si>
    <t>OBJET 1</t>
  </si>
  <si>
    <t>00-15</t>
  </si>
  <si>
    <t>H</t>
  </si>
  <si>
    <t>C</t>
  </si>
  <si>
    <t>Somme 21541</t>
  </si>
  <si>
    <t>Somme 2183</t>
  </si>
  <si>
    <r>
      <t>Objectif</t>
    </r>
    <r>
      <rPr>
        <sz val="10"/>
        <rFont val="MS Sans Serif"/>
        <family val="0"/>
      </rPr>
      <t xml:space="preserve"> : le but est de fournir un utilitaire pour le suivi des immobilisations et des dépréciations notamment dans la perspective du passage à l'Euro</t>
    </r>
  </si>
  <si>
    <t>BON COURAGE !</t>
  </si>
  <si>
    <r>
      <t>Conception</t>
    </r>
    <r>
      <rPr>
        <sz val="10"/>
        <rFont val="MS Sans Serif"/>
        <family val="0"/>
      </rPr>
      <t xml:space="preserve"> : Le classeur est composé d'une feuille </t>
    </r>
    <r>
      <rPr>
        <b/>
        <sz val="10"/>
        <rFont val="MS Sans Serif"/>
        <family val="2"/>
      </rPr>
      <t>Saisie</t>
    </r>
    <r>
      <rPr>
        <sz val="10"/>
        <rFont val="MS Sans Serif"/>
        <family val="0"/>
      </rPr>
      <t xml:space="preserve"> qui alimente automatiquement les feuilles </t>
    </r>
    <r>
      <rPr>
        <b/>
        <sz val="10"/>
        <rFont val="MS Sans Serif"/>
        <family val="2"/>
      </rPr>
      <t>Base</t>
    </r>
    <r>
      <rPr>
        <sz val="10"/>
        <rFont val="MS Sans Serif"/>
        <family val="0"/>
      </rPr>
      <t xml:space="preserve"> (inventaire Classe 2), </t>
    </r>
    <r>
      <rPr>
        <b/>
        <sz val="10"/>
        <rFont val="MS Sans Serif"/>
        <family val="2"/>
      </rPr>
      <t>Depre</t>
    </r>
    <r>
      <rPr>
        <sz val="10"/>
        <rFont val="MS Sans Serif"/>
        <family val="0"/>
      </rPr>
      <t xml:space="preserve"> (Dépréciations Classe 28xBis) et </t>
    </r>
    <r>
      <rPr>
        <b/>
        <sz val="10"/>
        <rFont val="MS Sans Serif"/>
        <family val="2"/>
      </rPr>
      <t>Financ</t>
    </r>
    <r>
      <rPr>
        <sz val="10"/>
        <rFont val="MS Sans Serif"/>
        <family val="0"/>
      </rPr>
      <t xml:space="preserve"> (Financement Classe1). Cette feuille </t>
    </r>
    <r>
      <rPr>
        <b/>
        <sz val="10"/>
        <rFont val="MS Sans Serif"/>
        <family val="2"/>
      </rPr>
      <t>Saisie</t>
    </r>
    <r>
      <rPr>
        <sz val="10"/>
        <rFont val="MS Sans Serif"/>
        <family val="0"/>
      </rPr>
      <t xml:space="preserve"> dispose de boutons permettant de lancer les Tableaux croisés dynamiques d'exploitation : Classe 2 (source feuille "</t>
    </r>
    <r>
      <rPr>
        <b/>
        <sz val="10"/>
        <rFont val="MS Sans Serif"/>
        <family val="2"/>
      </rPr>
      <t>Base</t>
    </r>
    <r>
      <rPr>
        <sz val="10"/>
        <rFont val="MS Sans Serif"/>
        <family val="0"/>
      </rPr>
      <t>"), Sortie (source "</t>
    </r>
    <r>
      <rPr>
        <b/>
        <sz val="10"/>
        <rFont val="MS Sans Serif"/>
        <family val="2"/>
      </rPr>
      <t>Base</t>
    </r>
    <r>
      <rPr>
        <sz val="10"/>
        <rFont val="MS Sans Serif"/>
        <family val="0"/>
      </rPr>
      <t>") Financement (source "</t>
    </r>
    <r>
      <rPr>
        <b/>
        <sz val="10"/>
        <rFont val="MS Sans Serif"/>
        <family val="2"/>
      </rPr>
      <t>Finan</t>
    </r>
    <r>
      <rPr>
        <sz val="10"/>
        <rFont val="MS Sans Serif"/>
        <family val="0"/>
      </rPr>
      <t>"), Feuille Dépré (dépréciation par article source "</t>
    </r>
    <r>
      <rPr>
        <b/>
        <sz val="10"/>
        <rFont val="MS Sans Serif"/>
        <family val="2"/>
      </rPr>
      <t>Depre</t>
    </r>
    <r>
      <rPr>
        <sz val="10"/>
        <rFont val="MS Sans Serif"/>
        <family val="0"/>
      </rPr>
      <t>")</t>
    </r>
  </si>
  <si>
    <r>
      <t>Pour le récapulatif des dépréciations, un bouton vous permet de préparer les calculs et l'autre, lance le tableau croisé d'exploitation (source "</t>
    </r>
    <r>
      <rPr>
        <b/>
        <sz val="10"/>
        <rFont val="MS Sans Serif"/>
        <family val="2"/>
      </rPr>
      <t>Depre</t>
    </r>
    <r>
      <rPr>
        <sz val="10"/>
        <rFont val="MS Sans Serif"/>
        <family val="0"/>
      </rPr>
      <t xml:space="preserve">"). Vous trouverez également une feuille </t>
    </r>
    <r>
      <rPr>
        <b/>
        <sz val="10"/>
        <rFont val="MS Sans Serif"/>
        <family val="2"/>
      </rPr>
      <t>Cst</t>
    </r>
    <r>
      <rPr>
        <sz val="10"/>
        <rFont val="MS Sans Serif"/>
        <family val="0"/>
      </rPr>
      <t xml:space="preserve"> (ou constantes) où se trouvent les numéros de comptes classe 2, les intitulés et les codes (qui peuvent être remplacés par les comptes de classe 1) et les durées de dépréciations</t>
    </r>
  </si>
  <si>
    <r>
      <t>Utilisation :</t>
    </r>
    <r>
      <rPr>
        <b/>
        <sz val="10"/>
        <rFont val="MS Sans Serif"/>
        <family val="2"/>
      </rPr>
      <t xml:space="preserve"> </t>
    </r>
    <r>
      <rPr>
        <sz val="10"/>
        <rFont val="MS Sans Serif"/>
        <family val="0"/>
      </rPr>
      <t xml:space="preserve"> La feuille "</t>
    </r>
    <r>
      <rPr>
        <b/>
        <sz val="10"/>
        <rFont val="MS Sans Serif"/>
        <family val="2"/>
      </rPr>
      <t>Saisie</t>
    </r>
    <r>
      <rPr>
        <sz val="10"/>
        <rFont val="MS Sans Serif"/>
        <family val="0"/>
      </rPr>
      <t>" vous permet d'alimenter les trois bases de données. Saisissez le compte dans la boîte de dialogue. Si, un compte classe 2 n'est pas présent rajoutez-le dans la feuille "</t>
    </r>
    <r>
      <rPr>
        <b/>
        <sz val="10"/>
        <rFont val="MS Sans Serif"/>
        <family val="2"/>
      </rPr>
      <t>Cs</t>
    </r>
    <r>
      <rPr>
        <sz val="10"/>
        <rFont val="MS Sans Serif"/>
        <family val="0"/>
      </rPr>
      <t xml:space="preserve">t". Saisissez ensuite le catalogue et la section (la saisie n'est pas aidée). Pour le numéro d'inventaire, vous pouvez saisir directement le numéro, mais, à chaque appui sur le bouton </t>
    </r>
    <r>
      <rPr>
        <i/>
        <sz val="10"/>
        <rFont val="MS Sans Serif"/>
        <family val="2"/>
      </rPr>
      <t>Validation</t>
    </r>
    <r>
      <rPr>
        <sz val="10"/>
        <rFont val="MS Sans Serif"/>
        <family val="0"/>
      </rPr>
      <t xml:space="preserve">, ce numéro sera incrémenté. L'année peut être saisie directement, mais ne sera pas effacée à l'issue de la </t>
    </r>
    <r>
      <rPr>
        <i/>
        <sz val="10"/>
        <rFont val="MS Sans Serif"/>
        <family val="2"/>
      </rPr>
      <t>Validation</t>
    </r>
    <r>
      <rPr>
        <sz val="10"/>
        <rFont val="MS Sans Serif"/>
        <family val="0"/>
      </rPr>
      <t xml:space="preserve">. Dans la rubrique Désignation, rentrez l'intitulé de l'objet. Origine1(utilisez la boîte de dialogue prévue, si l'origine n'est pas disponible, saisissez la dans la feuille "Cst") correspond à la 1ère source de financement (obligatoire), Montant1 est le montant de cette 1ère source. Les autres origines et montants sont facultatifs (à utiliser si nécessaire). La cellule Valeur totale est remplie automatiquement. Pour la durée, utilisez la boîte de dialogue (même remarque). </t>
    </r>
  </si>
  <si>
    <t>Saisissez enfin le lieu où se trouve l'immobilisation. Une fois, toutes ces informations saisies, appuyez sur le bouton Validation. L'encart montant en francs, montant en Euros n'est qu'une aide ponctuelle pour vous faciliter la saisie</t>
  </si>
  <si>
    <r>
      <t xml:space="preserve">Les Bases </t>
    </r>
    <r>
      <rPr>
        <sz val="10"/>
        <rFont val="MS Sans Serif"/>
        <family val="0"/>
      </rPr>
      <t xml:space="preserve">: Elles disposent toutes de filtres automatiques permettant de faire des extraits. Par exemple, vous pouvez filter la feuille </t>
    </r>
    <r>
      <rPr>
        <b/>
        <sz val="10"/>
        <rFont val="MS Sans Serif"/>
        <family val="2"/>
      </rPr>
      <t>Base</t>
    </r>
    <r>
      <rPr>
        <sz val="10"/>
        <rFont val="MS Sans Serif"/>
        <family val="0"/>
      </rPr>
      <t xml:space="preserve"> sur l'année, le financement, le compte classe 2, la sortie (vides ou non), le catalogue, le lieu.. (ou refaire un tableau croisé selon vos besoins). idem, pour les feuiles </t>
    </r>
    <r>
      <rPr>
        <b/>
        <sz val="10"/>
        <rFont val="MS Sans Serif"/>
        <family val="2"/>
      </rPr>
      <t>Depre</t>
    </r>
    <r>
      <rPr>
        <sz val="10"/>
        <rFont val="MS Sans Serif"/>
        <family val="0"/>
      </rPr>
      <t xml:space="preserve"> et </t>
    </r>
    <r>
      <rPr>
        <b/>
        <sz val="10"/>
        <rFont val="MS Sans Serif"/>
        <family val="2"/>
      </rPr>
      <t>Financ</t>
    </r>
    <r>
      <rPr>
        <sz val="10"/>
        <rFont val="MS Sans Serif"/>
        <family val="0"/>
      </rPr>
      <t xml:space="preserve"> (par date, compte). Néanmoins, vous trouverez dans les tableaux croisés proposés, les principales informations, mais les recherches par vous-mêmes sont autorisées.</t>
    </r>
  </si>
  <si>
    <r>
      <t>Les Tableaux Croisés</t>
    </r>
    <r>
      <rPr>
        <sz val="10"/>
        <rFont val="MS Sans Serif"/>
        <family val="0"/>
      </rPr>
      <t xml:space="preserve"> : (ils sont automatiquement actualisés, mais un tri sur les intitulés est possible). </t>
    </r>
    <r>
      <rPr>
        <b/>
        <sz val="10"/>
        <rFont val="MS Sans Serif"/>
        <family val="2"/>
      </rPr>
      <t xml:space="preserve">Classe 2 </t>
    </r>
    <r>
      <rPr>
        <sz val="10"/>
        <rFont val="MS Sans Serif"/>
        <family val="0"/>
      </rPr>
      <t xml:space="preserve"> - 1er tableau : vous donne les entrées, sorties et existant par compte. </t>
    </r>
    <r>
      <rPr>
        <b/>
        <sz val="10"/>
        <rFont val="MS Sans Serif"/>
        <family val="2"/>
      </rPr>
      <t>Classe 2</t>
    </r>
    <r>
      <rPr>
        <sz val="10"/>
        <rFont val="MS Sans Serif"/>
        <family val="0"/>
      </rPr>
      <t xml:space="preserve"> - 2ème tableau : vous donnent pour les articles non-sortis, la répartition par compte et par an. Le tableau </t>
    </r>
    <r>
      <rPr>
        <b/>
        <sz val="10"/>
        <rFont val="MS Sans Serif"/>
        <family val="2"/>
      </rPr>
      <t>Feuille Dépré</t>
    </r>
    <r>
      <rPr>
        <sz val="10"/>
        <rFont val="MS Sans Serif"/>
        <family val="0"/>
      </rPr>
      <t xml:space="preserve"> vous sort la fiche de dépréciation suivant l'article sélectionné. Le tableau </t>
    </r>
    <r>
      <rPr>
        <b/>
        <sz val="10"/>
        <rFont val="MS Sans Serif"/>
        <family val="2"/>
      </rPr>
      <t>financement</t>
    </r>
    <r>
      <rPr>
        <sz val="10"/>
        <rFont val="MS Sans Serif"/>
        <family val="0"/>
      </rPr>
      <t xml:space="preserve">  vous permet de vérifier la classe 1</t>
    </r>
  </si>
  <si>
    <r>
      <t>Le calcul des dépréciations</t>
    </r>
    <r>
      <rPr>
        <sz val="10"/>
        <rFont val="MS Sans Serif"/>
        <family val="0"/>
      </rPr>
      <t xml:space="preserve"> : Il vous est demandé l'année sur 4 chiffres de calcul (exemple : 2001) et une fois, l'opération accomplie, vous pouvez éditez la feuille </t>
    </r>
    <r>
      <rPr>
        <b/>
        <sz val="10"/>
        <rFont val="MS Sans Serif"/>
        <family val="2"/>
      </rPr>
      <t>Dépréciations</t>
    </r>
    <r>
      <rPr>
        <sz val="10"/>
        <rFont val="MS Sans Serif"/>
        <family val="0"/>
      </rPr>
      <t xml:space="preserve"> (Tdepre) afin d'obtenir les dépréciations annuelles et vérifier la comptabilité.</t>
    </r>
  </si>
  <si>
    <r>
      <t>Les Sorties d'inventaires</t>
    </r>
    <r>
      <rPr>
        <sz val="10"/>
        <rFont val="MS Sans Serif"/>
        <family val="0"/>
      </rPr>
      <t xml:space="preserve"> : je n'ai pas macroïsé cette partie (pour l'instant). Dans la feuille </t>
    </r>
    <r>
      <rPr>
        <b/>
        <sz val="10"/>
        <rFont val="MS Sans Serif"/>
        <family val="2"/>
      </rPr>
      <t>Base,</t>
    </r>
    <r>
      <rPr>
        <sz val="10"/>
        <rFont val="MS Sans Serif"/>
        <family val="0"/>
      </rPr>
      <t xml:space="preserve"> vous devez indiquer après chaque article , la date de sortie, le numéro de décision du CA, la valeur à sortir, le mode (rebut, vente, domaine..) et supprimer le lieu.Une fois cela fait , vous pouvez utiliser le bouton </t>
    </r>
    <r>
      <rPr>
        <b/>
        <sz val="10"/>
        <rFont val="MS Sans Serif"/>
        <family val="2"/>
      </rPr>
      <t>Sortie</t>
    </r>
    <r>
      <rPr>
        <sz val="10"/>
        <rFont val="MS Sans Serif"/>
        <family val="0"/>
      </rPr>
      <t xml:space="preserve"> de la feuille </t>
    </r>
    <r>
      <rPr>
        <b/>
        <sz val="10"/>
        <rFont val="MS Sans Serif"/>
        <family val="2"/>
      </rPr>
      <t>Saisie.</t>
    </r>
    <r>
      <rPr>
        <sz val="10"/>
        <rFont val="MS Sans Serif"/>
        <family val="0"/>
      </rPr>
      <t xml:space="preserve">Pour la feuille </t>
    </r>
    <r>
      <rPr>
        <b/>
        <sz val="10"/>
        <rFont val="MS Sans Serif"/>
        <family val="2"/>
      </rPr>
      <t>Depre,</t>
    </r>
    <r>
      <rPr>
        <sz val="10"/>
        <rFont val="MS Sans Serif"/>
        <family val="0"/>
      </rPr>
      <t xml:space="preserve"> vous selectionnez l'article, vous pouvez éditer les dépréciations déjà effectuées et </t>
    </r>
    <r>
      <rPr>
        <b/>
        <sz val="12"/>
        <rFont val="MS Sans Serif"/>
        <family val="2"/>
      </rPr>
      <t>supprimer (et non effacer)</t>
    </r>
    <r>
      <rPr>
        <sz val="10"/>
        <rFont val="MS Sans Serif"/>
        <family val="0"/>
      </rPr>
      <t xml:space="preserve"> toutes les lignes de chaque article à sortir. Pour la feuille Financ, </t>
    </r>
    <r>
      <rPr>
        <b/>
        <sz val="12"/>
        <rFont val="MS Sans Serif"/>
        <family val="2"/>
      </rPr>
      <t>Supprimez (et non effacez</t>
    </r>
    <r>
      <rPr>
        <sz val="10"/>
        <rFont val="MS Sans Serif"/>
        <family val="0"/>
      </rPr>
      <t>) les lignes à sortir</t>
    </r>
  </si>
  <si>
    <r>
      <t>Dernières recommandations</t>
    </r>
    <r>
      <rPr>
        <sz val="10"/>
        <rFont val="MS Sans Serif"/>
        <family val="0"/>
      </rPr>
      <t xml:space="preserve"> : Ne laissez pas de lignes vides dans les différentes bases, les macros risquent de ne pas aimer. Si vous vous trompez dans une saisie, supprimez les lignes concernées dans les trois bases </t>
    </r>
    <r>
      <rPr>
        <b/>
        <sz val="10"/>
        <rFont val="MS Sans Serif"/>
        <family val="2"/>
      </rPr>
      <t>(BASE,</t>
    </r>
    <r>
      <rPr>
        <sz val="10"/>
        <rFont val="MS Sans Serif"/>
        <family val="0"/>
      </rPr>
      <t xml:space="preserve"> </t>
    </r>
    <r>
      <rPr>
        <b/>
        <sz val="10"/>
        <rFont val="MS Sans Serif"/>
        <family val="2"/>
      </rPr>
      <t>DEPRE,</t>
    </r>
    <r>
      <rPr>
        <sz val="10"/>
        <rFont val="MS Sans Serif"/>
        <family val="0"/>
      </rPr>
      <t xml:space="preserve"> </t>
    </r>
    <r>
      <rPr>
        <b/>
        <sz val="10"/>
        <rFont val="MS Sans Serif"/>
        <family val="2"/>
      </rPr>
      <t>FINANC)</t>
    </r>
    <r>
      <rPr>
        <sz val="10"/>
        <rFont val="MS Sans Serif"/>
        <family val="0"/>
      </rPr>
      <t xml:space="preserve"> et refaites votre saisie. Les Bases sont directement accessibles et soumises donc à votre sagacité (i.e. : erreur de manipulations). N'oubliez pas que si vous corrigez une base manuellement, les 2 autres devront être mise à jour de la même façon. Enfin, avant de supprimer les quelques de démonstrations de ce fichier, effectuez 1 ou 2 saisies.</t>
    </r>
  </si>
  <si>
    <t>B</t>
  </si>
  <si>
    <t>D</t>
  </si>
  <si>
    <t>E</t>
  </si>
  <si>
    <t>F</t>
  </si>
  <si>
    <t>G</t>
  </si>
  <si>
    <t>K</t>
  </si>
  <si>
    <t>I</t>
  </si>
  <si>
    <t>J</t>
  </si>
  <si>
    <t>SEUIL</t>
  </si>
  <si>
    <t>ETAT DEPLACEMENT</t>
  </si>
  <si>
    <t>STATUT</t>
  </si>
  <si>
    <r>
      <t>Modification version 2.3B :</t>
    </r>
    <r>
      <rPr>
        <sz val="10"/>
        <rFont val="MS Sans Serif"/>
        <family val="2"/>
      </rPr>
      <t xml:space="preserve"> 1- le seuil des 3500 F HT a été remplacé par la référence à la cellule D9 de la feuille Cst (ici équivalent des 3500 FF en Euros). Sert pour le contrôle de la saisie. 2- Des zones de dialogues dans la feuille </t>
    </r>
    <r>
      <rPr>
        <b/>
        <sz val="10"/>
        <rFont val="MS Sans Serif"/>
        <family val="2"/>
      </rPr>
      <t>Saisie</t>
    </r>
    <r>
      <rPr>
        <sz val="10"/>
        <rFont val="MS Sans Serif"/>
        <family val="2"/>
      </rPr>
      <t xml:space="preserve"> ont été supprimées au profit de validation à l'intérieur des cellules. cette méthode de validation de données a été appliquée au cellules </t>
    </r>
    <r>
      <rPr>
        <i/>
        <sz val="10"/>
        <rFont val="MS Sans Serif"/>
        <family val="2"/>
      </rPr>
      <t>Catalogue,</t>
    </r>
    <r>
      <rPr>
        <sz val="10"/>
        <rFont val="MS Sans Serif"/>
        <family val="2"/>
      </rPr>
      <t xml:space="preserve"> </t>
    </r>
    <r>
      <rPr>
        <i/>
        <sz val="10"/>
        <rFont val="MS Sans Serif"/>
        <family val="2"/>
      </rPr>
      <t>section</t>
    </r>
    <r>
      <rPr>
        <sz val="10"/>
        <rFont val="MS Sans Serif"/>
        <family val="2"/>
      </rPr>
      <t xml:space="preserve"> et </t>
    </r>
    <r>
      <rPr>
        <i/>
        <sz val="10"/>
        <rFont val="MS Sans Serif"/>
        <family val="2"/>
      </rPr>
      <t>lieu.</t>
    </r>
    <r>
      <rPr>
        <sz val="10"/>
        <rFont val="MS Sans Serif"/>
        <family val="2"/>
      </rPr>
      <t xml:space="preserve"> 3- Une prise en charge du déplacement de la cellule sélectionnée vers le bas après la touche entrée a été effectuée avec remise en état initial à la fermeture du classeur.</t>
    </r>
  </si>
  <si>
    <t>MICRO 25</t>
  </si>
  <si>
    <t>CDI</t>
  </si>
  <si>
    <t>OBJET 21</t>
  </si>
  <si>
    <t>ANNEE</t>
  </si>
  <si>
    <t>ARRONDI</t>
  </si>
  <si>
    <t>MONTANT</t>
  </si>
  <si>
    <t>ATELIER 1</t>
  </si>
  <si>
    <t>MULTIMEDIA</t>
  </si>
  <si>
    <t>A - Mobilier usuel</t>
  </si>
  <si>
    <t>B - Bibliothèque général</t>
  </si>
  <si>
    <t>C - Matériel d'Enseignement</t>
  </si>
  <si>
    <t>D - Matériel d'Atelier</t>
  </si>
  <si>
    <t>mobilier de bureaux</t>
  </si>
  <si>
    <t>mobilier des dortoirs</t>
  </si>
  <si>
    <t>mobilier des réfectoires</t>
  </si>
  <si>
    <t>mobilier des cuisines</t>
  </si>
  <si>
    <t xml:space="preserve">mobilier scolaire </t>
  </si>
  <si>
    <t>mobilier de l'infirmerie</t>
  </si>
  <si>
    <t>mobilier de la lingerie</t>
  </si>
  <si>
    <t>mobilier des appartements</t>
  </si>
  <si>
    <t>mobilier cultuel</t>
  </si>
  <si>
    <t>matériel de transport</t>
  </si>
  <si>
    <t>L</t>
  </si>
  <si>
    <t>M</t>
  </si>
  <si>
    <t>matériel d'entretien d'extérieurs</t>
  </si>
  <si>
    <t>matériel divers</t>
  </si>
  <si>
    <t>matériel des ateliers des factotums</t>
  </si>
  <si>
    <t>mat ens physique-chimie</t>
  </si>
  <si>
    <t>mat ens sciences naturelles</t>
  </si>
  <si>
    <t>mat ens physique et sportive</t>
  </si>
  <si>
    <t>mat ens agricole</t>
  </si>
  <si>
    <t>mat ens histoire et Géo</t>
  </si>
  <si>
    <t>mat ens ménager</t>
  </si>
  <si>
    <t>mat ens dessin</t>
  </si>
  <si>
    <t>mat ens musical</t>
  </si>
  <si>
    <t>mat ens audio-visuel commun</t>
  </si>
  <si>
    <t>mat ens classe 1er degré</t>
  </si>
  <si>
    <t xml:space="preserve">D </t>
  </si>
  <si>
    <t>en euros</t>
  </si>
  <si>
    <t>Immobilisations et Dépréciations Excel 97 Version 2.4</t>
  </si>
  <si>
    <t>REPERTOIRE</t>
  </si>
  <si>
    <t>LOGICIEL</t>
  </si>
  <si>
    <t>V</t>
  </si>
  <si>
    <t>R</t>
  </si>
  <si>
    <t>OUI</t>
  </si>
  <si>
    <t>IMMOBILISATIONS</t>
  </si>
  <si>
    <t>CAT</t>
  </si>
  <si>
    <t>SECT</t>
  </si>
  <si>
    <t>NUM</t>
  </si>
  <si>
    <t>NOMBRE</t>
  </si>
  <si>
    <t>S10</t>
  </si>
  <si>
    <t>A1</t>
  </si>
  <si>
    <t>WORD 2000</t>
  </si>
  <si>
    <t>A1 6067</t>
  </si>
  <si>
    <t>BCDI 2</t>
  </si>
  <si>
    <t>J4 6067</t>
  </si>
  <si>
    <t>CDF</t>
  </si>
  <si>
    <t>TABLE BIPLACE</t>
  </si>
  <si>
    <t>atelier</t>
  </si>
  <si>
    <r>
      <t>IMMOBILISATIONS ET DEPRECIATIONS</t>
    </r>
    <r>
      <rPr>
        <sz val="10"/>
        <rFont val="MS Sans Serif"/>
        <family val="0"/>
      </rPr>
      <t xml:space="preserve">      Version 2.4</t>
    </r>
  </si>
  <si>
    <t>MICRO</t>
  </si>
  <si>
    <t>INFIRMERIE</t>
  </si>
  <si>
    <t>ETAT+FR</t>
  </si>
  <si>
    <t>BAHUT</t>
  </si>
  <si>
    <t>REFECTOIRE</t>
  </si>
  <si>
    <t>199</t>
  </si>
  <si>
    <r>
      <t>Version 2.4 :</t>
    </r>
    <r>
      <rPr>
        <sz val="10"/>
        <rFont val="MS Sans Serif"/>
        <family val="2"/>
      </rPr>
      <t xml:space="preserve"> Suite à quelques demandes, la version est modifiée. Ellle comprend à présent la possibilité de suivre les inventaires V (Immobilisations), R (inventaire Répertoire) et L (Logiciels). Il suffit de modifier la cellule </t>
    </r>
    <r>
      <rPr>
        <b/>
        <sz val="10"/>
        <rFont val="MS Sans Serif"/>
        <family val="2"/>
      </rPr>
      <t>H2</t>
    </r>
    <r>
      <rPr>
        <sz val="10"/>
        <rFont val="MS Sans Serif"/>
        <family val="2"/>
      </rPr>
      <t xml:space="preserve"> de la feuille </t>
    </r>
    <r>
      <rPr>
        <b/>
        <sz val="10"/>
        <rFont val="MS Sans Serif"/>
        <family val="2"/>
      </rPr>
      <t>Saisie</t>
    </r>
    <r>
      <rPr>
        <sz val="10"/>
        <rFont val="MS Sans Serif"/>
        <family val="2"/>
      </rPr>
      <t xml:space="preserve"> et d'appuyer sur le bouton </t>
    </r>
    <r>
      <rPr>
        <i/>
        <u val="single"/>
        <sz val="10"/>
        <rFont val="MS Sans Serif"/>
        <family val="2"/>
      </rPr>
      <t>Validation/Mise à jour du Numéro</t>
    </r>
    <r>
      <rPr>
        <sz val="10"/>
        <rFont val="MS Sans Serif"/>
        <family val="2"/>
      </rPr>
      <t xml:space="preserve"> (avant de remplir les autres lignes) pour récupérer le numéro de chaque série. A noter que ces séries se trouvent dans la feuille </t>
    </r>
    <r>
      <rPr>
        <b/>
        <sz val="10"/>
        <rFont val="MS Sans Serif"/>
        <family val="2"/>
      </rPr>
      <t>Cst.</t>
    </r>
    <r>
      <rPr>
        <sz val="10"/>
        <rFont val="MS Sans Serif"/>
        <family val="2"/>
      </rPr>
      <t xml:space="preserve"> Si, toutefois vous préférez une série continue, mettez la cellule </t>
    </r>
    <r>
      <rPr>
        <b/>
        <sz val="10"/>
        <rFont val="MS Sans Serif"/>
        <family val="2"/>
      </rPr>
      <t>D17</t>
    </r>
    <r>
      <rPr>
        <sz val="10"/>
        <rFont val="MS Sans Serif"/>
        <family val="2"/>
      </rPr>
      <t xml:space="preserve"> de la feuille </t>
    </r>
    <r>
      <rPr>
        <b/>
        <sz val="10"/>
        <rFont val="MS Sans Serif"/>
        <family val="2"/>
      </rPr>
      <t>Cst</t>
    </r>
    <r>
      <rPr>
        <sz val="10"/>
        <rFont val="MS Sans Serif"/>
        <family val="2"/>
      </rPr>
      <t xml:space="preserve"> à </t>
    </r>
    <r>
      <rPr>
        <i/>
        <sz val="10"/>
        <rFont val="MS Sans Serif"/>
        <family val="2"/>
      </rPr>
      <t>NON.</t>
    </r>
    <r>
      <rPr>
        <sz val="10"/>
        <rFont val="MS Sans Serif"/>
        <family val="2"/>
      </rPr>
      <t xml:space="preserve"> Les Informations de la serie Logiciels se trouveront sur la feuille </t>
    </r>
    <r>
      <rPr>
        <b/>
        <sz val="10"/>
        <rFont val="MS Sans Serif"/>
        <family val="2"/>
      </rPr>
      <t>Log</t>
    </r>
    <r>
      <rPr>
        <sz val="10"/>
        <rFont val="MS Sans Serif"/>
        <family val="2"/>
      </rPr>
      <t xml:space="preserve"> et celles de série Répertoire sur la feuille </t>
    </r>
    <r>
      <rPr>
        <b/>
        <sz val="10"/>
        <rFont val="MS Sans Serif"/>
        <family val="2"/>
      </rPr>
      <t>Rep.</t>
    </r>
    <r>
      <rPr>
        <sz val="10"/>
        <rFont val="MS Sans Serif"/>
        <family val="2"/>
      </rPr>
      <t xml:space="preserve"> Il n'a pas été fait de Tableau Croisé Dynamique d'exploitation , mais cela est toujours possible.</t>
    </r>
  </si>
  <si>
    <r>
      <t xml:space="preserve">Il a été rajouté un bouton </t>
    </r>
    <r>
      <rPr>
        <i/>
        <u val="single"/>
        <sz val="10"/>
        <rFont val="MS Sans Serif"/>
        <family val="2"/>
      </rPr>
      <t>Report Euro</t>
    </r>
    <r>
      <rPr>
        <sz val="10"/>
        <rFont val="MS Sans Serif"/>
        <family val="2"/>
      </rPr>
      <t xml:space="preserve">, afin d'alimenter à partir du calcul l'écran les lignes Montant1-2-3 et de suivre les arrondis Euros sur la feuille </t>
    </r>
    <r>
      <rPr>
        <b/>
        <sz val="10"/>
        <rFont val="MS Sans Serif"/>
        <family val="2"/>
      </rPr>
      <t>Arrondi.</t>
    </r>
    <r>
      <rPr>
        <sz val="10"/>
        <rFont val="MS Sans Serif"/>
        <family val="2"/>
      </rPr>
      <t xml:space="preserve"> Les tables de référence sur les catalogues et les sections suivant la circulaires de 1962 ont été mises. Les message de confirmations en cas de saisie non conforme ont été supprimés au profit de commentaires (qui peuvent disparaître : Menu </t>
    </r>
    <r>
      <rPr>
        <i/>
        <sz val="10"/>
        <rFont val="MS Sans Serif"/>
        <family val="2"/>
      </rPr>
      <t>Outils</t>
    </r>
    <r>
      <rPr>
        <sz val="10"/>
        <rFont val="MS Sans Serif"/>
        <family val="2"/>
      </rPr>
      <t xml:space="preserve"> </t>
    </r>
    <r>
      <rPr>
        <i/>
        <sz val="10"/>
        <rFont val="MS Sans Serif"/>
        <family val="2"/>
      </rPr>
      <t>Options,</t>
    </r>
    <r>
      <rPr>
        <sz val="10"/>
        <rFont val="MS Sans Serif"/>
        <family val="2"/>
      </rPr>
      <t xml:space="preserve"> onglet </t>
    </r>
    <r>
      <rPr>
        <i/>
        <sz val="10"/>
        <rFont val="MS Sans Serif"/>
        <family val="2"/>
      </rPr>
      <t>Affichage</t>
    </r>
    <r>
      <rPr>
        <sz val="10"/>
        <rFont val="MS Sans Serif"/>
        <family val="2"/>
      </rPr>
      <t xml:space="preserve"> : </t>
    </r>
    <r>
      <rPr>
        <i/>
        <sz val="10"/>
        <rFont val="MS Sans Serif"/>
        <family val="2"/>
      </rPr>
      <t>Commentaires</t>
    </r>
    <r>
      <rPr>
        <sz val="10"/>
        <rFont val="MS Sans Serif"/>
        <family val="2"/>
      </rPr>
      <t xml:space="preserve"> : </t>
    </r>
    <r>
      <rPr>
        <i/>
        <sz val="10"/>
        <rFont val="MS Sans Serif"/>
        <family val="2"/>
      </rPr>
      <t>Aucune).</t>
    </r>
    <r>
      <rPr>
        <sz val="10"/>
        <rFont val="MS Sans Serif"/>
        <family val="2"/>
      </rPr>
      <t xml:space="preserve"> Vous trouverez la liste des catalogue et sections sur la feuille </t>
    </r>
    <r>
      <rPr>
        <b/>
        <sz val="10"/>
        <rFont val="MS Sans Serif"/>
        <family val="2"/>
      </rPr>
      <t>Cst</t>
    </r>
  </si>
</sst>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 numFmtId="165" formatCode="#,##0;[Red]\-#,##0"/>
    <numFmt numFmtId="166" formatCode="#,##0.00;\-#,##0.00"/>
    <numFmt numFmtId="167" formatCode="#,##0.00;[Red]\-#,##0.00"/>
    <numFmt numFmtId="168" formatCode="General_)"/>
    <numFmt numFmtId="169" formatCode="0.00_)"/>
    <numFmt numFmtId="170" formatCode="#,##0_ _F;\-#,##0_ _F"/>
    <numFmt numFmtId="171" formatCode="#,##0.00\ &quot;F&quot;"/>
    <numFmt numFmtId="172" formatCode="0.0%"/>
    <numFmt numFmtId="173" formatCode="#,##0.0;[Red]\-#,##0.0"/>
    <numFmt numFmtId="174" formatCode="0\ &quot; kw &quot;\ "/>
    <numFmt numFmtId="175" formatCode="#,##0.00_ ;[Red]\-#,##0.00\ "/>
  </numFmts>
  <fonts count="21">
    <font>
      <sz val="10"/>
      <name val="MS Sans Serif"/>
      <family val="0"/>
    </font>
    <font>
      <b/>
      <sz val="10"/>
      <name val="MS Sans Serif"/>
      <family val="0"/>
    </font>
    <font>
      <i/>
      <sz val="10"/>
      <name val="MS Sans Serif"/>
      <family val="0"/>
    </font>
    <font>
      <b/>
      <i/>
      <sz val="10"/>
      <name val="MS Sans Serif"/>
      <family val="0"/>
    </font>
    <font>
      <sz val="11"/>
      <name val="Arial"/>
      <family val="0"/>
    </font>
    <font>
      <sz val="10"/>
      <name val="Courier"/>
      <family val="0"/>
    </font>
    <font>
      <sz val="10"/>
      <name val="Arial"/>
      <family val="0"/>
    </font>
    <font>
      <b/>
      <sz val="6"/>
      <name val="MS Sans Serif"/>
      <family val="0"/>
    </font>
    <font>
      <sz val="10"/>
      <color indexed="10"/>
      <name val="Arial"/>
      <family val="2"/>
    </font>
    <font>
      <sz val="8"/>
      <name val="Tahoma"/>
      <family val="2"/>
    </font>
    <font>
      <sz val="10"/>
      <color indexed="12"/>
      <name val="MS Sans Serif"/>
      <family val="2"/>
    </font>
    <font>
      <sz val="10"/>
      <color indexed="56"/>
      <name val="Arial"/>
      <family val="2"/>
    </font>
    <font>
      <sz val="8.5"/>
      <color indexed="10"/>
      <name val="MS Sans Serif"/>
      <family val="2"/>
    </font>
    <font>
      <u val="single"/>
      <sz val="10"/>
      <color indexed="12"/>
      <name val="MS Sans Serif"/>
      <family val="0"/>
    </font>
    <font>
      <sz val="13.5"/>
      <name val="MS Sans Serif"/>
      <family val="2"/>
    </font>
    <font>
      <b/>
      <u val="single"/>
      <sz val="10"/>
      <name val="MS Sans Serif"/>
      <family val="2"/>
    </font>
    <font>
      <u val="single"/>
      <sz val="10"/>
      <color indexed="36"/>
      <name val="MS Sans Serif"/>
      <family val="0"/>
    </font>
    <font>
      <b/>
      <sz val="8"/>
      <name val="Tahoma"/>
      <family val="0"/>
    </font>
    <font>
      <b/>
      <sz val="12"/>
      <name val="MS Sans Serif"/>
      <family val="0"/>
    </font>
    <font>
      <i/>
      <u val="single"/>
      <sz val="10"/>
      <name val="MS Sans Serif"/>
      <family val="2"/>
    </font>
    <font>
      <b/>
      <sz val="8"/>
      <name val="MS Sans Serif"/>
      <family val="2"/>
    </font>
  </fonts>
  <fills count="7">
    <fill>
      <patternFill/>
    </fill>
    <fill>
      <patternFill patternType="gray125"/>
    </fill>
    <fill>
      <patternFill patternType="solid">
        <fgColor indexed="22"/>
        <bgColor indexed="64"/>
      </patternFill>
    </fill>
    <fill>
      <patternFill patternType="solid">
        <fgColor indexed="34"/>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style="thin">
        <color indexed="8"/>
      </bottom>
    </border>
    <border>
      <left>
        <color indexed="63"/>
      </left>
      <right style="medium">
        <color indexed="17"/>
      </right>
      <top>
        <color indexed="63"/>
      </top>
      <bottom>
        <color indexed="63"/>
      </bottom>
    </border>
    <border>
      <left>
        <color indexed="63"/>
      </left>
      <right style="double">
        <color indexed="17"/>
      </right>
      <top>
        <color indexed="63"/>
      </top>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medium">
        <color indexed="12"/>
      </botto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style="double">
        <color indexed="12"/>
      </bottom>
    </border>
    <border>
      <left>
        <color indexed="63"/>
      </left>
      <right style="double">
        <color indexed="12"/>
      </right>
      <top>
        <color indexed="63"/>
      </top>
      <bottom style="double">
        <color indexed="12"/>
      </bottom>
    </border>
    <border>
      <left style="double">
        <color indexed="12"/>
      </left>
      <right style="double">
        <color indexed="12"/>
      </right>
      <top style="double">
        <color indexed="12"/>
      </top>
      <bottom>
        <color indexed="63"/>
      </bottom>
    </border>
    <border>
      <left style="double">
        <color indexed="12"/>
      </left>
      <right style="double">
        <color indexed="12"/>
      </right>
      <top>
        <color indexed="63"/>
      </top>
      <bottom>
        <color indexed="63"/>
      </bottom>
    </border>
    <border>
      <left style="double">
        <color indexed="12"/>
      </left>
      <right style="double">
        <color indexed="12"/>
      </right>
      <top>
        <color indexed="63"/>
      </top>
      <bottom style="double">
        <color indexed="12"/>
      </bottom>
    </border>
    <border>
      <left>
        <color indexed="63"/>
      </left>
      <right>
        <color indexed="63"/>
      </right>
      <top style="medium"/>
      <bottom>
        <color indexed="63"/>
      </bottom>
    </border>
    <border>
      <left>
        <color indexed="63"/>
      </left>
      <right>
        <color indexed="63"/>
      </right>
      <top style="thin"/>
      <bottom style="thin"/>
    </border>
    <border>
      <left style="double">
        <color indexed="12"/>
      </left>
      <right>
        <color indexed="63"/>
      </right>
      <top style="double">
        <color indexed="12"/>
      </top>
      <bottom>
        <color indexed="63"/>
      </bottom>
    </border>
    <border>
      <left>
        <color indexed="63"/>
      </left>
      <right style="double">
        <color indexed="12"/>
      </right>
      <top style="double">
        <color indexed="12"/>
      </top>
      <bottom>
        <color indexed="63"/>
      </bottom>
    </border>
    <border>
      <left>
        <color indexed="63"/>
      </left>
      <right>
        <color indexed="63"/>
      </right>
      <top style="double">
        <color indexed="12"/>
      </top>
      <bottom>
        <color indexed="63"/>
      </bottom>
    </border>
    <border>
      <left>
        <color indexed="63"/>
      </left>
      <right>
        <color indexed="63"/>
      </right>
      <top>
        <color indexed="63"/>
      </top>
      <bottom style="double">
        <color indexed="12"/>
      </bottom>
    </border>
    <border>
      <left>
        <color indexed="63"/>
      </left>
      <right style="double">
        <color indexed="12"/>
      </right>
      <top style="double">
        <color indexed="12"/>
      </top>
      <bottom style="double">
        <color indexed="12"/>
      </bottom>
    </border>
    <border>
      <left style="double">
        <color indexed="12"/>
      </left>
      <right style="double">
        <color indexed="12"/>
      </right>
      <top style="double">
        <color indexed="12"/>
      </top>
      <bottom style="double">
        <color indexed="12"/>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1" fontId="6" fillId="0" borderId="0" applyFont="0" applyFill="0" applyBorder="0" applyAlignment="0" applyProtection="0"/>
    <xf numFmtId="167"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6"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6" fillId="0" borderId="0" applyFont="0" applyFill="0" applyBorder="0" applyAlignment="0" applyProtection="0"/>
    <xf numFmtId="8" fontId="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6" fillId="0" borderId="0" applyFont="0" applyFill="0" applyBorder="0" applyAlignment="0" applyProtection="0"/>
    <xf numFmtId="0" fontId="0" fillId="0" borderId="0">
      <alignment/>
      <protection/>
    </xf>
    <xf numFmtId="168"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9" fontId="0" fillId="0" borderId="0" applyFont="0" applyFill="0" applyBorder="0" applyAlignment="0" applyProtection="0"/>
    <xf numFmtId="4" fontId="4" fillId="0" borderId="0">
      <alignment/>
      <protection/>
    </xf>
    <xf numFmtId="4" fontId="4" fillId="0" borderId="0">
      <alignment/>
      <protection/>
    </xf>
    <xf numFmtId="0" fontId="0" fillId="0" borderId="0">
      <alignment/>
      <protection/>
    </xf>
  </cellStyleXfs>
  <cellXfs count="14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2" fontId="0" fillId="0" borderId="0" xfId="0" applyNumberFormat="1" applyAlignment="1">
      <alignment/>
    </xf>
    <xf numFmtId="0" fontId="0" fillId="0" borderId="0" xfId="0" applyAlignment="1" applyProtection="1">
      <alignment/>
      <protection hidden="1" locked="0"/>
    </xf>
    <xf numFmtId="0" fontId="0" fillId="0" borderId="0" xfId="0" applyAlignment="1" applyProtection="1">
      <alignment horizontal="center"/>
      <protection hidden="1" locked="0"/>
    </xf>
    <xf numFmtId="0" fontId="0" fillId="0" borderId="0" xfId="0" applyNumberFormat="1" applyAlignment="1" applyProtection="1">
      <alignment horizontal="center" vertical="center" wrapText="1"/>
      <protection hidden="1" locked="0"/>
    </xf>
    <xf numFmtId="0" fontId="0" fillId="0" borderId="0" xfId="0" applyNumberFormat="1" applyAlignment="1" applyProtection="1">
      <alignment/>
      <protection hidden="1" locked="0"/>
    </xf>
    <xf numFmtId="49" fontId="0" fillId="0" borderId="0" xfId="0" applyNumberFormat="1" applyAlignment="1" applyProtection="1">
      <alignment/>
      <protection hidden="1" locked="0"/>
    </xf>
    <xf numFmtId="0" fontId="0" fillId="0" borderId="9" xfId="0" applyBorder="1" applyAlignment="1" applyProtection="1">
      <alignment horizontal="center"/>
      <protection hidden="1" locked="0"/>
    </xf>
    <xf numFmtId="0" fontId="0" fillId="0" borderId="9" xfId="0" applyBorder="1" applyAlignment="1" applyProtection="1">
      <alignment/>
      <protection hidden="1" locked="0"/>
    </xf>
    <xf numFmtId="167" fontId="0" fillId="0" borderId="0" xfId="17" applyFont="1" applyBorder="1" applyAlignment="1" applyProtection="1">
      <alignment/>
      <protection hidden="1" locked="0"/>
    </xf>
    <xf numFmtId="1" fontId="0" fillId="0" borderId="0" xfId="17" applyNumberFormat="1" applyFont="1" applyBorder="1" applyAlignment="1" applyProtection="1">
      <alignment horizontal="center"/>
      <protection hidden="1" locked="0"/>
    </xf>
    <xf numFmtId="167" fontId="0" fillId="0" borderId="10" xfId="0" applyNumberFormat="1" applyBorder="1" applyAlignment="1" applyProtection="1">
      <alignment/>
      <protection hidden="1" locked="0"/>
    </xf>
    <xf numFmtId="0" fontId="0" fillId="0" borderId="10" xfId="0" applyBorder="1" applyAlignment="1" applyProtection="1">
      <alignment/>
      <protection hidden="1" locked="0"/>
    </xf>
    <xf numFmtId="0" fontId="7" fillId="0" borderId="0" xfId="0" applyFont="1" applyBorder="1" applyAlignment="1" applyProtection="1">
      <alignment horizontal="center"/>
      <protection hidden="1" locked="0"/>
    </xf>
    <xf numFmtId="0" fontId="0" fillId="0" borderId="0" xfId="0" applyBorder="1" applyAlignment="1" applyProtection="1">
      <alignment horizontal="center"/>
      <protection hidden="1" locked="0"/>
    </xf>
    <xf numFmtId="167" fontId="0" fillId="0" borderId="0" xfId="17" applyBorder="1" applyAlignment="1" applyProtection="1">
      <alignment horizontal="center"/>
      <protection hidden="1" locked="0"/>
    </xf>
    <xf numFmtId="0" fontId="0" fillId="0" borderId="0" xfId="0" applyBorder="1" applyAlignment="1" applyProtection="1">
      <alignment/>
      <protection hidden="1" locked="0"/>
    </xf>
    <xf numFmtId="49" fontId="0" fillId="0" borderId="0" xfId="0" applyNumberFormat="1" applyAlignment="1" applyProtection="1">
      <alignment horizontal="center"/>
      <protection hidden="1" locked="0"/>
    </xf>
    <xf numFmtId="167" fontId="0" fillId="0" borderId="0" xfId="17" applyAlignment="1" applyProtection="1">
      <alignment horizontal="right"/>
      <protection hidden="1" locked="0"/>
    </xf>
    <xf numFmtId="1" fontId="0" fillId="0" borderId="0" xfId="0" applyNumberFormat="1" applyAlignment="1" applyProtection="1">
      <alignment horizontal="center"/>
      <protection hidden="1" locked="0"/>
    </xf>
    <xf numFmtId="167" fontId="0" fillId="0" borderId="0" xfId="0" applyNumberFormat="1" applyBorder="1" applyAlignment="1" applyProtection="1">
      <alignment/>
      <protection hidden="1" locked="0"/>
    </xf>
    <xf numFmtId="165" fontId="0" fillId="0" borderId="0" xfId="17" applyNumberFormat="1" applyAlignment="1" applyProtection="1">
      <alignment horizontal="center"/>
      <protection hidden="1" locked="0"/>
    </xf>
    <xf numFmtId="167" fontId="0" fillId="0" borderId="0" xfId="17" applyAlignment="1" applyProtection="1">
      <alignment/>
      <protection hidden="1" locked="0"/>
    </xf>
    <xf numFmtId="1" fontId="0" fillId="0" borderId="0" xfId="17" applyNumberFormat="1" applyAlignment="1" applyProtection="1">
      <alignment horizontal="center"/>
      <protection hidden="1" locked="0"/>
    </xf>
    <xf numFmtId="0" fontId="0" fillId="2" borderId="11" xfId="0" applyNumberFormat="1" applyFill="1" applyBorder="1" applyAlignment="1" applyProtection="1">
      <alignment horizontal="center" vertical="center" wrapText="1"/>
      <protection hidden="1"/>
    </xf>
    <xf numFmtId="0" fontId="0" fillId="2" borderId="12" xfId="0" applyNumberFormat="1" applyFill="1" applyBorder="1" applyAlignment="1" applyProtection="1">
      <alignment/>
      <protection hidden="1"/>
    </xf>
    <xf numFmtId="0" fontId="0" fillId="2" borderId="13" xfId="0" applyNumberFormat="1" applyFill="1" applyBorder="1" applyAlignment="1" applyProtection="1">
      <alignment horizontal="center" vertical="center" wrapText="1"/>
      <protection/>
    </xf>
    <xf numFmtId="2" fontId="0" fillId="0" borderId="1" xfId="0" applyNumberFormat="1" applyBorder="1" applyAlignment="1">
      <alignment/>
    </xf>
    <xf numFmtId="2" fontId="0" fillId="0" borderId="3" xfId="0" applyNumberFormat="1" applyBorder="1" applyAlignment="1">
      <alignment/>
    </xf>
    <xf numFmtId="2" fontId="0" fillId="0" borderId="4" xfId="0" applyNumberFormat="1" applyBorder="1" applyAlignment="1">
      <alignment/>
    </xf>
    <xf numFmtId="2" fontId="0" fillId="0" borderId="5" xfId="0" applyNumberFormat="1" applyBorder="1" applyAlignment="1">
      <alignment/>
    </xf>
    <xf numFmtId="2" fontId="0" fillId="0" borderId="14" xfId="0" applyNumberFormat="1" applyBorder="1" applyAlignment="1">
      <alignment/>
    </xf>
    <xf numFmtId="2" fontId="0" fillId="0" borderId="7" xfId="0" applyNumberFormat="1" applyBorder="1" applyAlignment="1">
      <alignment/>
    </xf>
    <xf numFmtId="2" fontId="0" fillId="0" borderId="15" xfId="0" applyNumberFormat="1" applyBorder="1" applyAlignment="1">
      <alignment/>
    </xf>
    <xf numFmtId="2" fontId="0" fillId="0" borderId="2" xfId="0" applyNumberFormat="1" applyBorder="1" applyAlignment="1">
      <alignment/>
    </xf>
    <xf numFmtId="2" fontId="0" fillId="0" borderId="6" xfId="0" applyNumberFormat="1" applyBorder="1" applyAlignment="1">
      <alignment/>
    </xf>
    <xf numFmtId="2" fontId="0" fillId="0" borderId="16" xfId="0" applyNumberFormat="1" applyBorder="1" applyAlignment="1">
      <alignment/>
    </xf>
    <xf numFmtId="2" fontId="0" fillId="0" borderId="17" xfId="0" applyNumberFormat="1" applyBorder="1" applyAlignment="1">
      <alignment/>
    </xf>
    <xf numFmtId="2" fontId="0" fillId="0" borderId="0" xfId="0" applyNumberFormat="1" applyFill="1" applyBorder="1" applyAlignment="1">
      <alignment/>
    </xf>
    <xf numFmtId="0" fontId="0" fillId="0" borderId="0" xfId="0" applyFill="1" applyBorder="1" applyAlignment="1">
      <alignment horizontal="left"/>
    </xf>
    <xf numFmtId="2" fontId="0" fillId="0" borderId="18" xfId="0" applyNumberFormat="1" applyFill="1" applyBorder="1" applyAlignment="1">
      <alignment/>
    </xf>
    <xf numFmtId="1" fontId="0" fillId="0" borderId="0" xfId="0" applyNumberFormat="1" applyFill="1" applyBorder="1" applyAlignment="1">
      <alignment/>
    </xf>
    <xf numFmtId="1" fontId="0" fillId="0" borderId="18" xfId="0" applyNumberFormat="1" applyFill="1" applyBorder="1" applyAlignment="1">
      <alignment/>
    </xf>
    <xf numFmtId="14" fontId="0" fillId="0" borderId="10" xfId="0" applyNumberFormat="1" applyBorder="1" applyAlignment="1" applyProtection="1">
      <alignment/>
      <protection hidden="1" locked="0"/>
    </xf>
    <xf numFmtId="167" fontId="0" fillId="0" borderId="0" xfId="0" applyNumberFormat="1" applyAlignment="1" applyProtection="1">
      <alignment/>
      <protection hidden="1" locked="0"/>
    </xf>
    <xf numFmtId="0" fontId="0" fillId="0" borderId="2" xfId="0" applyBorder="1" applyAlignment="1">
      <alignment horizontal="left"/>
    </xf>
    <xf numFmtId="0" fontId="10" fillId="3" borderId="19" xfId="0" applyFont="1" applyFill="1" applyBorder="1" applyAlignment="1">
      <alignment/>
    </xf>
    <xf numFmtId="0" fontId="10" fillId="3" borderId="20" xfId="0" applyFont="1" applyFill="1" applyBorder="1" applyAlignment="1">
      <alignment/>
    </xf>
    <xf numFmtId="0" fontId="10" fillId="3" borderId="21" xfId="0" applyFont="1" applyFill="1" applyBorder="1" applyAlignment="1">
      <alignment/>
    </xf>
    <xf numFmtId="0" fontId="0" fillId="3" borderId="0" xfId="0" applyFill="1" applyBorder="1" applyAlignment="1" applyProtection="1">
      <alignment/>
      <protection hidden="1" locked="0"/>
    </xf>
    <xf numFmtId="0" fontId="0" fillId="3" borderId="0" xfId="0" applyFill="1" applyBorder="1" applyAlignment="1">
      <alignment/>
    </xf>
    <xf numFmtId="0" fontId="0" fillId="4" borderId="0" xfId="0" applyFill="1" applyAlignment="1">
      <alignment/>
    </xf>
    <xf numFmtId="167" fontId="0" fillId="0" borderId="0" xfId="0" applyNumberFormat="1" applyFill="1" applyBorder="1" applyAlignment="1">
      <alignment/>
    </xf>
    <xf numFmtId="167" fontId="0" fillId="0" borderId="18" xfId="0" applyNumberFormat="1" applyFill="1" applyBorder="1" applyAlignment="1">
      <alignment/>
    </xf>
    <xf numFmtId="0" fontId="0" fillId="0" borderId="22" xfId="0" applyBorder="1" applyAlignment="1">
      <alignment/>
    </xf>
    <xf numFmtId="2" fontId="0" fillId="0" borderId="22" xfId="0" applyNumberFormat="1" applyBorder="1" applyAlignment="1">
      <alignment/>
    </xf>
    <xf numFmtId="2" fontId="0" fillId="0" borderId="23" xfId="0" applyNumberFormat="1" applyBorder="1" applyAlignment="1">
      <alignment/>
    </xf>
    <xf numFmtId="2" fontId="0" fillId="0" borderId="24" xfId="0" applyNumberFormat="1" applyBorder="1" applyAlignment="1">
      <alignment/>
    </xf>
    <xf numFmtId="2" fontId="0" fillId="0" borderId="0" xfId="0" applyNumberFormat="1" applyFill="1" applyAlignment="1" applyProtection="1">
      <alignment horizontal="center" vertical="center"/>
      <protection locked="0"/>
    </xf>
    <xf numFmtId="0" fontId="0" fillId="5" borderId="0" xfId="0" applyFill="1" applyAlignment="1" applyProtection="1">
      <alignment horizontal="center" vertical="center"/>
      <protection hidden="1"/>
    </xf>
    <xf numFmtId="0" fontId="0" fillId="0" borderId="0" xfId="0" applyAlignment="1" applyProtection="1">
      <alignment horizontal="center" vertical="center"/>
      <protection hidden="1" locked="0"/>
    </xf>
    <xf numFmtId="0" fontId="0" fillId="6" borderId="0" xfId="0" applyFill="1" applyAlignment="1" applyProtection="1">
      <alignment horizontal="center" vertical="center"/>
      <protection hidden="1"/>
    </xf>
    <xf numFmtId="0" fontId="0" fillId="0" borderId="25" xfId="0" applyBorder="1" applyAlignment="1" applyProtection="1">
      <alignment horizontal="center" vertical="center"/>
      <protection hidden="1" locked="0"/>
    </xf>
    <xf numFmtId="0" fontId="12" fillId="4" borderId="0" xfId="0" applyFont="1" applyFill="1" applyAlignment="1" applyProtection="1">
      <alignment/>
      <protection hidden="1"/>
    </xf>
    <xf numFmtId="49" fontId="0" fillId="0" borderId="26" xfId="0" applyNumberFormat="1" applyBorder="1" applyAlignment="1" applyProtection="1">
      <alignment/>
      <protection hidden="1" locked="0"/>
    </xf>
    <xf numFmtId="49" fontId="0" fillId="0" borderId="27" xfId="0" applyNumberFormat="1" applyBorder="1" applyAlignment="1" applyProtection="1">
      <alignment/>
      <protection hidden="1" locked="0"/>
    </xf>
    <xf numFmtId="49" fontId="0" fillId="0" borderId="28" xfId="0" applyNumberFormat="1" applyBorder="1" applyAlignment="1" applyProtection="1">
      <alignment/>
      <protection hidden="1" locked="0"/>
    </xf>
    <xf numFmtId="49" fontId="0" fillId="0" borderId="29" xfId="0" applyNumberFormat="1" applyBorder="1" applyAlignment="1" applyProtection="1">
      <alignment/>
      <protection hidden="1" locked="0"/>
    </xf>
    <xf numFmtId="49" fontId="0" fillId="0" borderId="30" xfId="0" applyNumberFormat="1" applyBorder="1" applyAlignment="1" applyProtection="1">
      <alignment/>
      <protection hidden="1" locked="0"/>
    </xf>
    <xf numFmtId="49" fontId="0" fillId="0" borderId="31" xfId="0" applyNumberFormat="1" applyBorder="1" applyAlignment="1" applyProtection="1">
      <alignment/>
      <protection hidden="1" locked="0"/>
    </xf>
    <xf numFmtId="49" fontId="0" fillId="0" borderId="32" xfId="0" applyNumberFormat="1" applyBorder="1" applyAlignment="1" applyProtection="1">
      <alignment/>
      <protection hidden="1" locked="0"/>
    </xf>
    <xf numFmtId="1" fontId="0" fillId="0" borderId="0" xfId="0" applyNumberFormat="1" applyAlignment="1" applyProtection="1">
      <alignment horizontal="center" vertical="center" wrapText="1"/>
      <protection hidden="1" locked="0"/>
    </xf>
    <xf numFmtId="1" fontId="0" fillId="0" borderId="0" xfId="0" applyNumberFormat="1" applyAlignment="1" applyProtection="1">
      <alignment/>
      <protection hidden="1" locked="0"/>
    </xf>
    <xf numFmtId="175" fontId="0" fillId="0" borderId="0" xfId="41" applyNumberFormat="1" applyAlignment="1" applyProtection="1">
      <alignment horizontal="center" vertical="center"/>
      <protection hidden="1" locked="0"/>
    </xf>
    <xf numFmtId="175" fontId="0" fillId="6" borderId="0" xfId="41" applyNumberFormat="1" applyFill="1" applyAlignment="1" applyProtection="1">
      <alignment horizontal="center" vertical="center"/>
      <protection hidden="1" locked="0"/>
    </xf>
    <xf numFmtId="2" fontId="0" fillId="0" borderId="0" xfId="0" applyNumberFormat="1" applyAlignment="1" applyProtection="1">
      <alignment/>
      <protection hidden="1" locked="0"/>
    </xf>
    <xf numFmtId="2" fontId="0" fillId="0" borderId="0" xfId="78" applyNumberFormat="1" applyAlignment="1" applyProtection="1">
      <alignment/>
      <protection hidden="1" locked="0"/>
    </xf>
    <xf numFmtId="2" fontId="0" fillId="0" borderId="0" xfId="17" applyNumberFormat="1" applyAlignment="1" applyProtection="1">
      <alignment vertical="center" wrapText="1"/>
      <protection hidden="1" locked="0"/>
    </xf>
    <xf numFmtId="2" fontId="0" fillId="2" borderId="11" xfId="17" applyNumberFormat="1" applyFill="1" applyBorder="1" applyAlignment="1" applyProtection="1">
      <alignment vertical="center" wrapText="1"/>
      <protection/>
    </xf>
    <xf numFmtId="2" fontId="0" fillId="0" borderId="0" xfId="17" applyNumberFormat="1" applyAlignment="1" applyProtection="1">
      <alignment/>
      <protection hidden="1" locked="0"/>
    </xf>
    <xf numFmtId="175" fontId="0" fillId="0" borderId="0" xfId="41" applyNumberFormat="1" applyFont="1" applyAlignment="1" applyProtection="1">
      <alignment horizontal="center" vertical="center"/>
      <protection hidden="1" locked="0"/>
    </xf>
    <xf numFmtId="14" fontId="0" fillId="0" borderId="0" xfId="0" applyNumberFormat="1" applyBorder="1" applyAlignment="1" applyProtection="1">
      <alignment horizontal="center"/>
      <protection hidden="1" locked="0"/>
    </xf>
    <xf numFmtId="14" fontId="0" fillId="0" borderId="2" xfId="0" applyNumberFormat="1" applyBorder="1" applyAlignment="1">
      <alignment horizontal="left"/>
    </xf>
    <xf numFmtId="0" fontId="18" fillId="0" borderId="33" xfId="0" applyFont="1" applyFill="1" applyBorder="1" applyAlignment="1">
      <alignment horizontal="left"/>
    </xf>
    <xf numFmtId="167" fontId="0" fillId="0" borderId="34" xfId="0" applyNumberFormat="1" applyFill="1" applyBorder="1" applyAlignment="1">
      <alignment/>
    </xf>
    <xf numFmtId="0" fontId="1" fillId="0" borderId="34" xfId="0" applyFont="1" applyFill="1" applyBorder="1" applyAlignment="1">
      <alignment horizontal="left"/>
    </xf>
    <xf numFmtId="0" fontId="1" fillId="0" borderId="34" xfId="0" applyFont="1" applyFill="1" applyBorder="1" applyAlignment="1">
      <alignment horizontal="center"/>
    </xf>
    <xf numFmtId="0" fontId="1" fillId="0" borderId="33" xfId="0" applyFont="1" applyFill="1" applyBorder="1" applyAlignment="1">
      <alignment horizontal="center"/>
    </xf>
    <xf numFmtId="0" fontId="1" fillId="0" borderId="18" xfId="0" applyFont="1" applyFill="1" applyBorder="1" applyAlignment="1">
      <alignment horizontal="left"/>
    </xf>
    <xf numFmtId="165" fontId="0" fillId="0" borderId="0" xfId="17" applyNumberFormat="1" applyFont="1" applyBorder="1" applyAlignment="1" applyProtection="1">
      <alignment horizontal="center"/>
      <protection hidden="1" locked="0"/>
    </xf>
    <xf numFmtId="0" fontId="14" fillId="0" borderId="0" xfId="0" applyFont="1" applyAlignment="1" applyProtection="1">
      <alignment horizontal="center" vertical="center"/>
      <protection hidden="1"/>
    </xf>
    <xf numFmtId="0" fontId="0" fillId="0" borderId="0" xfId="0" applyAlignment="1" applyProtection="1">
      <alignment/>
      <protection hidden="1"/>
    </xf>
    <xf numFmtId="0" fontId="15"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Font="1" applyAlignment="1" applyProtection="1">
      <alignment vertical="top" wrapText="1"/>
      <protection hidden="1"/>
    </xf>
    <xf numFmtId="1" fontId="0" fillId="0" borderId="35" xfId="0" applyNumberFormat="1" applyBorder="1" applyAlignment="1" applyProtection="1">
      <alignment/>
      <protection hidden="1" locked="0"/>
    </xf>
    <xf numFmtId="1" fontId="0" fillId="0" borderId="26" xfId="0" applyNumberFormat="1" applyBorder="1" applyAlignment="1" applyProtection="1">
      <alignment/>
      <protection hidden="1" locked="0"/>
    </xf>
    <xf numFmtId="1" fontId="0" fillId="0" borderId="28" xfId="0" applyNumberFormat="1" applyBorder="1" applyAlignment="1" applyProtection="1">
      <alignment/>
      <protection hidden="1" locked="0"/>
    </xf>
    <xf numFmtId="0" fontId="0" fillId="0" borderId="36" xfId="0" applyBorder="1" applyAlignment="1" applyProtection="1">
      <alignment/>
      <protection hidden="1" locked="0"/>
    </xf>
    <xf numFmtId="0" fontId="0" fillId="0" borderId="27" xfId="0" applyBorder="1" applyAlignment="1" applyProtection="1">
      <alignment/>
      <protection hidden="1" locked="0"/>
    </xf>
    <xf numFmtId="0" fontId="0" fillId="0" borderId="29" xfId="0" applyBorder="1" applyAlignment="1" applyProtection="1">
      <alignment/>
      <protection hidden="1" locked="0"/>
    </xf>
    <xf numFmtId="0" fontId="0" fillId="0" borderId="37" xfId="0" applyBorder="1" applyAlignment="1" applyProtection="1">
      <alignment/>
      <protection hidden="1" locked="0"/>
    </xf>
    <xf numFmtId="0" fontId="0" fillId="0" borderId="38" xfId="0" applyBorder="1" applyAlignment="1" applyProtection="1">
      <alignment/>
      <protection hidden="1" locked="0"/>
    </xf>
    <xf numFmtId="1" fontId="0" fillId="0" borderId="39" xfId="0" applyNumberFormat="1" applyBorder="1" applyAlignment="1" applyProtection="1">
      <alignment/>
      <protection hidden="1" locked="0"/>
    </xf>
    <xf numFmtId="0" fontId="0" fillId="0" borderId="39" xfId="0" applyBorder="1" applyAlignment="1" applyProtection="1">
      <alignment/>
      <protection hidden="1" locked="0"/>
    </xf>
    <xf numFmtId="0" fontId="13" fillId="0" borderId="0" xfId="15" applyAlignment="1" applyProtection="1">
      <alignment horizontal="center" vertical="top"/>
      <protection hidden="1"/>
    </xf>
    <xf numFmtId="0" fontId="0" fillId="5" borderId="0" xfId="0" applyFill="1" applyAlignment="1" applyProtection="1">
      <alignment horizontal="center" vertical="center"/>
      <protection hidden="1" locked="0"/>
    </xf>
    <xf numFmtId="0" fontId="0" fillId="0" borderId="0" xfId="0" applyAlignment="1" applyProtection="1">
      <alignment horizontal="left" vertical="center"/>
      <protection hidden="1" locked="0"/>
    </xf>
    <xf numFmtId="0" fontId="0" fillId="6" borderId="0" xfId="0" applyFill="1" applyAlignment="1" applyProtection="1">
      <alignment horizontal="center" vertical="center"/>
      <protection hidden="1" locked="0"/>
    </xf>
    <xf numFmtId="49" fontId="0" fillId="0" borderId="0" xfId="0" applyNumberFormat="1" applyAlignment="1">
      <alignment/>
    </xf>
    <xf numFmtId="0" fontId="0" fillId="0" borderId="40" xfId="0" applyBorder="1" applyAlignment="1" applyProtection="1">
      <alignment/>
      <protection hidden="1" locked="0"/>
    </xf>
    <xf numFmtId="49" fontId="0" fillId="0" borderId="37" xfId="0" applyNumberFormat="1" applyBorder="1" applyAlignment="1" applyProtection="1">
      <alignment/>
      <protection hidden="1" locked="0"/>
    </xf>
    <xf numFmtId="49" fontId="0" fillId="0" borderId="0" xfId="0" applyNumberFormat="1" applyBorder="1" applyAlignment="1" applyProtection="1">
      <alignment/>
      <protection hidden="1" locked="0"/>
    </xf>
    <xf numFmtId="49" fontId="0" fillId="0" borderId="38" xfId="0" applyNumberFormat="1" applyBorder="1" applyAlignment="1" applyProtection="1">
      <alignment/>
      <protection hidden="1" locked="0"/>
    </xf>
    <xf numFmtId="2" fontId="0" fillId="0" borderId="41" xfId="0" applyNumberFormat="1" applyBorder="1" applyAlignment="1" applyProtection="1">
      <alignment/>
      <protection hidden="1" locked="0"/>
    </xf>
    <xf numFmtId="0" fontId="0" fillId="0" borderId="30" xfId="0" applyBorder="1" applyAlignment="1" applyProtection="1">
      <alignment/>
      <protection hidden="1" locked="0"/>
    </xf>
    <xf numFmtId="0" fontId="0" fillId="0" borderId="31" xfId="0" applyBorder="1" applyAlignment="1" applyProtection="1">
      <alignment/>
      <protection hidden="1" locked="0"/>
    </xf>
    <xf numFmtId="49" fontId="0" fillId="0" borderId="35" xfId="0" applyNumberFormat="1" applyBorder="1" applyAlignment="1" applyProtection="1">
      <alignment horizontal="center"/>
      <protection hidden="1" locked="0"/>
    </xf>
    <xf numFmtId="49" fontId="0" fillId="0" borderId="26" xfId="0" applyNumberFormat="1" applyBorder="1" applyAlignment="1" applyProtection="1">
      <alignment horizontal="center"/>
      <protection hidden="1" locked="0"/>
    </xf>
    <xf numFmtId="0" fontId="0" fillId="4" borderId="0" xfId="0" applyFill="1" applyAlignment="1">
      <alignment horizontal="center"/>
    </xf>
    <xf numFmtId="49" fontId="0" fillId="0" borderId="40" xfId="0" applyNumberFormat="1" applyBorder="1" applyAlignment="1" applyProtection="1">
      <alignment/>
      <protection hidden="1" locked="0"/>
    </xf>
    <xf numFmtId="0" fontId="0" fillId="0" borderId="39" xfId="0" applyBorder="1" applyAlignment="1" applyProtection="1">
      <alignment horizontal="center"/>
      <protection hidden="1" locked="0"/>
    </xf>
    <xf numFmtId="0" fontId="0" fillId="0" borderId="41" xfId="0" applyBorder="1" applyAlignment="1" applyProtection="1">
      <alignment/>
      <protection hidden="1" locked="0"/>
    </xf>
    <xf numFmtId="0" fontId="0" fillId="0" borderId="42" xfId="0" applyBorder="1" applyAlignment="1" applyProtection="1">
      <alignment horizontal="center"/>
      <protection hidden="1" locked="0"/>
    </xf>
    <xf numFmtId="0" fontId="0" fillId="0" borderId="32" xfId="0" applyBorder="1" applyAlignment="1" applyProtection="1">
      <alignment/>
      <protection hidden="1" locked="0"/>
    </xf>
    <xf numFmtId="0" fontId="0" fillId="0" borderId="0" xfId="0" applyFill="1" applyAlignment="1">
      <alignment horizontal="center" vertical="center"/>
    </xf>
    <xf numFmtId="0" fontId="0" fillId="0" borderId="35" xfId="0" applyBorder="1" applyAlignment="1" applyProtection="1">
      <alignment/>
      <protection hidden="1" locked="0"/>
    </xf>
    <xf numFmtId="0" fontId="0" fillId="0" borderId="26" xfId="0" applyBorder="1" applyAlignment="1" applyProtection="1">
      <alignment/>
      <protection hidden="1" locked="0"/>
    </xf>
    <xf numFmtId="0" fontId="0" fillId="0" borderId="28" xfId="0" applyBorder="1" applyAlignment="1" applyProtection="1">
      <alignment/>
      <protection hidden="1" locked="0"/>
    </xf>
    <xf numFmtId="1" fontId="0" fillId="0" borderId="0" xfId="0" applyNumberFormat="1" applyAlignment="1">
      <alignment/>
    </xf>
    <xf numFmtId="2" fontId="0" fillId="6" borderId="0" xfId="0" applyNumberFormat="1" applyFill="1" applyAlignment="1" applyProtection="1">
      <alignment horizontal="center" vertical="center"/>
      <protection hidden="1"/>
    </xf>
    <xf numFmtId="0" fontId="12" fillId="4" borderId="0" xfId="0" applyFont="1" applyFill="1" applyAlignment="1" applyProtection="1">
      <alignment horizontal="center"/>
      <protection hidden="1"/>
    </xf>
    <xf numFmtId="0" fontId="0" fillId="3" borderId="0" xfId="0" applyFill="1" applyBorder="1" applyAlignment="1" applyProtection="1">
      <alignment horizontal="center" vertical="center"/>
      <protection hidden="1" locked="0"/>
    </xf>
    <xf numFmtId="0" fontId="0" fillId="0" borderId="41" xfId="0" applyBorder="1" applyAlignment="1" applyProtection="1">
      <alignment horizontal="center"/>
      <protection hidden="1" locked="0"/>
    </xf>
    <xf numFmtId="0" fontId="0" fillId="0" borderId="39" xfId="0" applyBorder="1" applyAlignment="1" applyProtection="1">
      <alignment horizontal="center"/>
      <protection hidden="1" locked="0"/>
    </xf>
  </cellXfs>
  <cellStyles count="68">
    <cellStyle name="Normal" xfId="0"/>
    <cellStyle name="Hyperlink" xfId="15"/>
    <cellStyle name="Followed Hyperlink" xfId="16"/>
    <cellStyle name="Comma" xfId="17"/>
    <cellStyle name="Comma [0]" xfId="18"/>
    <cellStyle name="Milliers [0]_dépré 93" xfId="19"/>
    <cellStyle name="Milliers [0]_Feuil1" xfId="20"/>
    <cellStyle name="Milliers [0]_Feuil2" xfId="21"/>
    <cellStyle name="Milliers [0]_récap 21541 92" xfId="22"/>
    <cellStyle name="Milliers [0]_recap 21541 93" xfId="23"/>
    <cellStyle name="Milliers [0]_recap 21544 92" xfId="24"/>
    <cellStyle name="Milliers [0]_recap 21544 93" xfId="25"/>
    <cellStyle name="Milliers [0]_recap 2183 92" xfId="26"/>
    <cellStyle name="Milliers [0]_recap 2183 93" xfId="27"/>
    <cellStyle name="Milliers [0]_réf" xfId="28"/>
    <cellStyle name="Milliers [0]_Répertoire" xfId="29"/>
    <cellStyle name="Milliers_dépré 93" xfId="30"/>
    <cellStyle name="Milliers_Feuil1" xfId="31"/>
    <cellStyle name="Milliers_Feuil2" xfId="32"/>
    <cellStyle name="Milliers_récap 21541 92" xfId="33"/>
    <cellStyle name="Milliers_recap 21541 93" xfId="34"/>
    <cellStyle name="Milliers_recap 21544 92" xfId="35"/>
    <cellStyle name="Milliers_recap 21544 93" xfId="36"/>
    <cellStyle name="Milliers_recap 2183 92" xfId="37"/>
    <cellStyle name="Milliers_recap 2183 93" xfId="38"/>
    <cellStyle name="Milliers_réf" xfId="39"/>
    <cellStyle name="Milliers_Répertoire" xfId="40"/>
    <cellStyle name="Currency" xfId="41"/>
    <cellStyle name="Currency [0]" xfId="42"/>
    <cellStyle name="Monétaire [0]_dépré 93" xfId="43"/>
    <cellStyle name="Monétaire [0]_Feuil1" xfId="44"/>
    <cellStyle name="Monétaire [0]_Feuil2" xfId="45"/>
    <cellStyle name="Monétaire [0]_récap 21541 92" xfId="46"/>
    <cellStyle name="Monétaire [0]_recap 21541 93" xfId="47"/>
    <cellStyle name="Monétaire [0]_recap 21544 92" xfId="48"/>
    <cellStyle name="Monétaire [0]_recap 21544 93" xfId="49"/>
    <cellStyle name="Monétaire [0]_recap 2183 92" xfId="50"/>
    <cellStyle name="Monétaire [0]_recap 2183 93" xfId="51"/>
    <cellStyle name="Monétaire [0]_réf" xfId="52"/>
    <cellStyle name="Monétaire [0]_Répertoire" xfId="53"/>
    <cellStyle name="Monétaire_dépré 93" xfId="54"/>
    <cellStyle name="Monétaire_Feuil1" xfId="55"/>
    <cellStyle name="Monétaire_Feuil2" xfId="56"/>
    <cellStyle name="Monétaire_récap 21541 92" xfId="57"/>
    <cellStyle name="Monétaire_recap 21541 93" xfId="58"/>
    <cellStyle name="Monétaire_recap 21544 92" xfId="59"/>
    <cellStyle name="Monétaire_recap 21544 93" xfId="60"/>
    <cellStyle name="Monétaire_recap 2183 92" xfId="61"/>
    <cellStyle name="Monétaire_recap 2183 93" xfId="62"/>
    <cellStyle name="Monétaire_réf" xfId="63"/>
    <cellStyle name="Monétaire_Répertoire" xfId="64"/>
    <cellStyle name="Normal_dépré 93" xfId="65"/>
    <cellStyle name="Normal_DEPRECIATIONS ANNEE 1992" xfId="66"/>
    <cellStyle name="Normal_Feuil1" xfId="67"/>
    <cellStyle name="Normal_Feuil2" xfId="68"/>
    <cellStyle name="Normal_récap 21541 92" xfId="69"/>
    <cellStyle name="Normal_recap 21541 93" xfId="70"/>
    <cellStyle name="Normal_recap 21544 92" xfId="71"/>
    <cellStyle name="Normal_recap 21544 93" xfId="72"/>
    <cellStyle name="Normal_recap 2183 92" xfId="73"/>
    <cellStyle name="Normal_recap 2183 93" xfId="74"/>
    <cellStyle name="Normal_réf" xfId="75"/>
    <cellStyle name="Normal_Répertoire" xfId="76"/>
    <cellStyle name="Normal_Répertoire_1" xfId="77"/>
    <cellStyle name="Percent" xfId="78"/>
    <cellStyle name="TRB" xfId="79"/>
    <cellStyle name="TRBN" xfId="80"/>
    <cellStyle name="TRBNormal" xfId="81"/>
  </cellStyles>
  <dxfs count="2">
    <dxf>
      <numFmt numFmtId="167" formatCode="#,##0.00;[Red]\-#,##0.00"/>
      <border/>
    </dxf>
    <dxf>
      <alignment horizontal="center"/>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6.xml" /><Relationship Id="rId17" Type="http://schemas.openxmlformats.org/officeDocument/2006/relationships/pivotCacheDefinition" Target="pivotCache/pivotCacheDefinition5.xml" /><Relationship Id="rId18" Type="http://schemas.openxmlformats.org/officeDocument/2006/relationships/pivotCacheDefinition" Target="pivotCache/pivotCacheDefinition3.xml" /><Relationship Id="rId19" Type="http://schemas.openxmlformats.org/officeDocument/2006/relationships/pivotCacheDefinition" Target="pivotCache/pivotCacheDefinition4.xml" /><Relationship Id="rId20" Type="http://schemas.openxmlformats.org/officeDocument/2006/relationships/pivotCacheDefinition" Target="pivotCache/pivotCacheDefinition2.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xdr:row>
      <xdr:rowOff>66675</xdr:rowOff>
    </xdr:from>
    <xdr:to>
      <xdr:col>4</xdr:col>
      <xdr:colOff>200025</xdr:colOff>
      <xdr:row>4</xdr:row>
      <xdr:rowOff>38100</xdr:rowOff>
    </xdr:to>
    <xdr:sp>
      <xdr:nvSpPr>
        <xdr:cNvPr id="1" name="Texte 8"/>
        <xdr:cNvSpPr txBox="1">
          <a:spLocks noChangeArrowheads="1"/>
        </xdr:cNvSpPr>
      </xdr:nvSpPr>
      <xdr:spPr>
        <a:xfrm>
          <a:off x="2847975" y="885825"/>
          <a:ext cx="1562100" cy="238125"/>
        </a:xfrm>
        <a:prstGeom prst="rect">
          <a:avLst/>
        </a:prstGeom>
        <a:solidFill>
          <a:srgbClr val="FFFFC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MAJ AUTOMATIQUE</a:t>
          </a:r>
        </a:p>
      </xdr:txBody>
    </xdr:sp>
    <xdr:clientData fPrintsWithSheet="0"/>
  </xdr:twoCellAnchor>
  <xdr:twoCellAnchor>
    <xdr:from>
      <xdr:col>1</xdr:col>
      <xdr:colOff>1352550</xdr:colOff>
      <xdr:row>3</xdr:row>
      <xdr:rowOff>190500</xdr:rowOff>
    </xdr:from>
    <xdr:to>
      <xdr:col>2</xdr:col>
      <xdr:colOff>142875</xdr:colOff>
      <xdr:row>3</xdr:row>
      <xdr:rowOff>200025</xdr:rowOff>
    </xdr:to>
    <xdr:sp>
      <xdr:nvSpPr>
        <xdr:cNvPr id="2" name="Line 10"/>
        <xdr:cNvSpPr>
          <a:spLocks/>
        </xdr:cNvSpPr>
      </xdr:nvSpPr>
      <xdr:spPr>
        <a:xfrm flipH="1">
          <a:off x="2514600" y="1009650"/>
          <a:ext cx="314325" cy="9525"/>
        </a:xfrm>
        <a:prstGeom prst="line">
          <a:avLst/>
        </a:prstGeom>
        <a:solidFill>
          <a:srgbClr val="FFFFFF"/>
        </a:solidFill>
        <a:ln w="17145" cmpd="sng">
          <a:solidFill>
            <a:srgbClr val="FF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5</xdr:col>
      <xdr:colOff>628650</xdr:colOff>
      <xdr:row>11</xdr:row>
      <xdr:rowOff>123825</xdr:rowOff>
    </xdr:from>
    <xdr:to>
      <xdr:col>7</xdr:col>
      <xdr:colOff>85725</xdr:colOff>
      <xdr:row>12</xdr:row>
      <xdr:rowOff>47625</xdr:rowOff>
    </xdr:to>
    <xdr:sp>
      <xdr:nvSpPr>
        <xdr:cNvPr id="3" name="TextBox 15"/>
        <xdr:cNvSpPr txBox="1">
          <a:spLocks noChangeArrowheads="1"/>
        </xdr:cNvSpPr>
      </xdr:nvSpPr>
      <xdr:spPr>
        <a:xfrm>
          <a:off x="5600700" y="3076575"/>
          <a:ext cx="1600200" cy="19050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3333CC"/>
              </a:solidFill>
            </a:rPr>
            <a:t>S&amp;W Production</a:t>
          </a:r>
        </a:p>
      </xdr:txBody>
    </xdr:sp>
    <xdr:clientData/>
  </xdr:twoCellAnchor>
  <xdr:twoCellAnchor>
    <xdr:from>
      <xdr:col>4</xdr:col>
      <xdr:colOff>676275</xdr:colOff>
      <xdr:row>0</xdr:row>
      <xdr:rowOff>19050</xdr:rowOff>
    </xdr:from>
    <xdr:to>
      <xdr:col>6</xdr:col>
      <xdr:colOff>95250</xdr:colOff>
      <xdr:row>0</xdr:row>
      <xdr:rowOff>219075</xdr:rowOff>
    </xdr:to>
    <xdr:sp>
      <xdr:nvSpPr>
        <xdr:cNvPr id="4" name="Texte 8"/>
        <xdr:cNvSpPr txBox="1">
          <a:spLocks noChangeArrowheads="1"/>
        </xdr:cNvSpPr>
      </xdr:nvSpPr>
      <xdr:spPr>
        <a:xfrm>
          <a:off x="4886325" y="19050"/>
          <a:ext cx="1562100" cy="200025"/>
        </a:xfrm>
        <a:prstGeom prst="rect">
          <a:avLst/>
        </a:prstGeom>
        <a:solidFill>
          <a:srgbClr val="FFFFC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Montant en Francs</a:t>
          </a:r>
        </a:p>
      </xdr:txBody>
    </xdr:sp>
    <xdr:clientData fPrintsWithSheet="0"/>
  </xdr:twoCellAnchor>
  <xdr:twoCellAnchor>
    <xdr:from>
      <xdr:col>4</xdr:col>
      <xdr:colOff>666750</xdr:colOff>
      <xdr:row>2</xdr:row>
      <xdr:rowOff>28575</xdr:rowOff>
    </xdr:from>
    <xdr:to>
      <xdr:col>6</xdr:col>
      <xdr:colOff>85725</xdr:colOff>
      <xdr:row>2</xdr:row>
      <xdr:rowOff>238125</xdr:rowOff>
    </xdr:to>
    <xdr:sp>
      <xdr:nvSpPr>
        <xdr:cNvPr id="5" name="Texte 8"/>
        <xdr:cNvSpPr txBox="1">
          <a:spLocks noChangeArrowheads="1"/>
        </xdr:cNvSpPr>
      </xdr:nvSpPr>
      <xdr:spPr>
        <a:xfrm>
          <a:off x="4876800" y="571500"/>
          <a:ext cx="1562100" cy="209550"/>
        </a:xfrm>
        <a:prstGeom prst="rect">
          <a:avLst/>
        </a:prstGeom>
        <a:solidFill>
          <a:srgbClr val="FFFFC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Montant en Euros</a:t>
          </a:r>
        </a:p>
      </xdr:txBody>
    </xdr:sp>
    <xdr:clientData fPrintsWithSheet="0"/>
  </xdr:twoCellAnchor>
  <xdr:twoCellAnchor>
    <xdr:from>
      <xdr:col>4</xdr:col>
      <xdr:colOff>695325</xdr:colOff>
      <xdr:row>4</xdr:row>
      <xdr:rowOff>38100</xdr:rowOff>
    </xdr:from>
    <xdr:to>
      <xdr:col>6</xdr:col>
      <xdr:colOff>114300</xdr:colOff>
      <xdr:row>4</xdr:row>
      <xdr:rowOff>247650</xdr:rowOff>
    </xdr:to>
    <xdr:sp>
      <xdr:nvSpPr>
        <xdr:cNvPr id="6" name="Texte 8"/>
        <xdr:cNvSpPr txBox="1">
          <a:spLocks noChangeArrowheads="1"/>
        </xdr:cNvSpPr>
      </xdr:nvSpPr>
      <xdr:spPr>
        <a:xfrm>
          <a:off x="4905375" y="1123950"/>
          <a:ext cx="1562100" cy="209550"/>
        </a:xfrm>
        <a:prstGeom prst="rect">
          <a:avLst/>
        </a:prstGeom>
        <a:solidFill>
          <a:srgbClr val="FFFFC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Ecart en Francs
</a:t>
          </a:r>
        </a:p>
      </xdr:txBody>
    </xdr:sp>
    <xdr:clientData fPrintsWithSheet="0"/>
  </xdr:twoCellAnchor>
  <xdr:twoCellAnchor>
    <xdr:from>
      <xdr:col>6</xdr:col>
      <xdr:colOff>609600</xdr:colOff>
      <xdr:row>0</xdr:row>
      <xdr:rowOff>28575</xdr:rowOff>
    </xdr:from>
    <xdr:to>
      <xdr:col>8</xdr:col>
      <xdr:colOff>76200</xdr:colOff>
      <xdr:row>0</xdr:row>
      <xdr:rowOff>238125</xdr:rowOff>
    </xdr:to>
    <xdr:sp>
      <xdr:nvSpPr>
        <xdr:cNvPr id="7" name="Texte 8"/>
        <xdr:cNvSpPr txBox="1">
          <a:spLocks noChangeArrowheads="1"/>
        </xdr:cNvSpPr>
      </xdr:nvSpPr>
      <xdr:spPr>
        <a:xfrm>
          <a:off x="6962775" y="28575"/>
          <a:ext cx="990600" cy="209550"/>
        </a:xfrm>
        <a:prstGeom prst="rect">
          <a:avLst/>
        </a:prstGeom>
        <a:solidFill>
          <a:srgbClr val="FFFFC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Inventaire</a:t>
          </a:r>
        </a:p>
      </xdr:txBody>
    </xdr:sp>
    <xdr:clientData fPrintsWithSheet="0"/>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BDEPRE" sheet="Depre"/>
  </cacheSource>
  <cacheFields count="10">
    <cacheField name="DATE">
      <sharedItems containsString="0" containsBlank="1" containsMixedTypes="0" containsNumber="1" containsInteger="1" count="43">
        <n v="2000"/>
        <n v="1999"/>
        <n v="1998"/>
        <n v="1997"/>
        <n v="1996"/>
        <n v="1995"/>
        <n v="1994"/>
        <n v="2005"/>
        <n v="2004"/>
        <n v="2003"/>
        <n v="2002"/>
        <n v="2001"/>
        <n v="2006"/>
        <m/>
        <n v="1992"/>
        <n v="1993"/>
        <n v="2007"/>
        <n v="2008"/>
        <n v="1991"/>
        <n v="1990"/>
        <n v="1989"/>
        <n v="1988"/>
        <n v="1987"/>
        <n v="1986"/>
        <n v="1985"/>
        <n v="1984"/>
        <n v="1983"/>
        <n v="1982"/>
        <n v="1981"/>
        <n v="1980"/>
        <n v="1979"/>
        <n v="1978"/>
        <n v="1977"/>
        <n v="1976"/>
        <n v="1975"/>
        <n v="1974"/>
        <n v="1973"/>
        <n v="1972"/>
        <n v="1971"/>
        <n v="1970"/>
        <n v="1969"/>
        <n v="1968"/>
        <n v="1967"/>
      </sharedItems>
    </cacheField>
    <cacheField name="COMPTE">
      <sharedItems containsString="0" containsBlank="1" containsMixedTypes="0" containsNumber="1" containsInteger="1" count="3">
        <n v="2183"/>
        <n v="21541"/>
        <m/>
      </sharedItems>
    </cacheField>
    <cacheField name="INVENTAIRE">
      <sharedItems containsString="0" containsBlank="1" containsMixedTypes="0" containsNumber="1" containsInteger="1" count="136">
        <n v="516"/>
        <n v="515"/>
        <n v="514"/>
        <m/>
        <n v="278"/>
        <n v="279"/>
        <n v="280"/>
        <n v="281"/>
        <n v="283"/>
        <n v="282"/>
        <n v="277"/>
        <n v="183"/>
        <n v="187"/>
        <n v="186"/>
        <n v="185"/>
        <n v="184"/>
        <n v="182"/>
        <n v="180"/>
        <n v="179"/>
        <n v="200"/>
        <n v="199"/>
        <n v="198"/>
        <n v="197"/>
        <n v="196"/>
        <n v="195"/>
        <n v="194"/>
        <n v="193"/>
        <n v="192"/>
        <n v="191"/>
        <n v="190"/>
        <n v="189"/>
        <n v="188"/>
        <n v="211"/>
        <n v="210"/>
        <n v="209"/>
        <n v="208"/>
        <n v="207"/>
        <n v="206"/>
        <n v="205"/>
        <n v="204"/>
        <n v="203"/>
        <n v="202"/>
        <n v="225"/>
        <n v="224"/>
        <n v="223"/>
        <n v="222"/>
        <n v="221"/>
        <n v="220"/>
        <n v="219"/>
        <n v="218"/>
        <n v="217"/>
        <n v="216"/>
        <n v="215"/>
        <n v="214"/>
        <n v="213"/>
        <n v="212"/>
        <n v="232"/>
        <n v="231"/>
        <n v="230"/>
        <n v="229"/>
        <n v="228"/>
        <n v="227"/>
        <n v="226"/>
        <n v="249"/>
        <n v="248"/>
        <n v="247"/>
        <n v="246"/>
        <n v="245"/>
        <n v="244"/>
        <n v="243"/>
        <n v="242"/>
        <n v="241"/>
        <n v="239"/>
        <n v="237"/>
        <n v="236"/>
        <n v="235"/>
        <n v="234"/>
        <n v="238"/>
        <n v="268"/>
        <n v="267"/>
        <n v="266"/>
        <n v="265"/>
        <n v="264"/>
        <n v="263"/>
        <n v="262"/>
        <n v="261"/>
        <n v="260"/>
        <n v="259"/>
        <n v="258"/>
        <n v="257"/>
        <n v="256"/>
        <n v="255"/>
        <n v="254"/>
        <n v="253"/>
        <n v="252"/>
        <n v="251"/>
        <n v="250"/>
        <n v="276"/>
        <n v="275"/>
        <n v="274"/>
        <n v="273"/>
        <n v="272"/>
        <n v="271"/>
        <n v="270"/>
        <n v="269"/>
        <n v="285"/>
        <n v="284"/>
        <n v="295"/>
        <n v="294"/>
        <n v="293"/>
        <n v="292"/>
        <n v="291"/>
        <n v="290"/>
        <n v="289"/>
        <n v="288"/>
        <n v="287"/>
        <n v="286"/>
        <n v="157"/>
        <n v="156"/>
        <n v="99"/>
        <n v="98"/>
        <n v="67"/>
        <n v="66"/>
        <n v="65"/>
        <n v="60"/>
        <n v="59"/>
        <n v="58"/>
        <n v="18"/>
        <n v="17"/>
        <n v="16"/>
        <n v="233"/>
        <n v="1001"/>
        <n v="513"/>
        <n v="512"/>
        <n v="511"/>
        <n v="510"/>
      </sharedItems>
    </cacheField>
    <cacheField name="DESIGNATION">
      <sharedItems containsBlank="1" containsMixedTypes="0" count="127">
        <s v="MICRO XY"/>
        <s v="OBJET 1"/>
        <s v="SERVEUR 1"/>
        <m/>
        <s v="AUTOLAVEUSE EUROCLEAN UZP894"/>
        <s v="AUTOLAVEUSE NISFILK CA340"/>
        <s v="BAHUT ESCAPADE 3P 3T (2U)"/>
        <s v="BANC 4 FACES"/>
        <s v="BANC BOIS (2 U)"/>
        <s v="BARRE GYMNASTIQUE FIXES"/>
        <s v="BRETT CLASSIQUE MULTIMEDIA P100"/>
        <s v="BRETT PRO PCI DX4 100"/>
        <s v="BRETT PRO PCI P75"/>
        <s v="BRETT SERVEUR SPRw P133"/>
        <s v="CASIER CONSIGNES A CLES (8U)"/>
        <s v="CASIER GRIS/JAUNE 8C (5U)"/>
        <s v="CHARLY ROBOT"/>
        <s v="CISAILLE GUILLOTINE"/>
        <s v="COFFRE A PAIN"/>
        <s v="COMPAQ PRESARIO CDS 520"/>
        <s v="COMPAQ PROLINEA 3X3 PCI"/>
        <s v="COMPAQ PROLINEA P120+OFFICE"/>
        <s v="DOSEUR ELECTRONIQUE MAL V"/>
        <s v="DUPLICOPIEUR RISO 450"/>
        <s v="ECHELLE PATISSIERE"/>
        <s v="ENCYCLOPEDIA UNIVERSALIS"/>
        <s v="EPLUCHEUSE T15S+PANIER ESSORAGE"/>
        <s v="EQUIPT SVT/VTT"/>
        <s v="EXCEL 4"/>
        <s v="IMPRIMANTE DESKJET 560C"/>
        <s v="IMPRIMANTE LASER EPSON EPL5500"/>
        <s v="IMPRIMANTE OKI 321 ELITE"/>
        <s v="IMPRIMANTE OLIVETTI JP350"/>
        <s v="IMPRINANTE NEC P20"/>
        <s v="LICENCE EDT6,1"/>
        <s v="LOGICIEL NETWARE 4,1 25U"/>
        <s v="MAC BERNETTE T440"/>
        <s v="MAGNETOPHONE MONO 2020/3020"/>
        <s v="MAGNETOPHONE MONO11(4 U)"/>
        <s v="MAGNETOPHONE NTC252X"/>
        <s v="MAGNETOSCOPE TVR1095 TENSAI SMS"/>
        <s v="MATELAS RECEPTION O JUMP(6 U)"/>
        <s v="MEMOLOG MONO+POSTE MULTI"/>
        <s v="MICRO 386SX25 COMPUTER TECH (2U)"/>
        <s v="MICRO 486SX25(3)"/>
        <s v="MICRO A2. P100 16Mo"/>
        <s v="MICRO A2. P100 8Mo"/>
        <s v="MICRO COMPUTER TECH 386S25 (2)"/>
        <s v="MICRO COMPUTER TECHNOLOGIE"/>
        <s v="MICRO CONPAQ PRESARIO 520CDS"/>
        <s v="MICRO DELL OPTIPLEX PII 350"/>
        <s v="MICRO FBI PII 266"/>
        <s v="MICRO FBI PII 350"/>
        <s v="MICRO GOUPIL G5 286-12"/>
        <s v="MICRO GOUPIL G5 80286"/>
        <s v="MICRO GOUPIL G580286"/>
        <s v="MICRO GOUPIL G5S86-10(2U)"/>
        <s v="MICRO HP VECTRA V5 200MMX (3 U)"/>
        <s v="MICRO HP95-5B 486SX25"/>
        <s v="MICRO JADE 486DX25"/>
        <s v="MICRO MITAC 286-12"/>
        <s v="MICRO MITAC 286-12 (2U)"/>
        <s v="MICRO OPS MARVELL 286"/>
        <s v="MICRO QUARTEX 486DX50 (5U)"/>
        <s v="MICRO SIEMENS PRO"/>
        <s v="MICRO SIEMENS PRO D5 (4U)"/>
        <s v="MICRO SIEMENS PRO D5 133"/>
        <s v="MICRO SIEMENS PRO D5 166 (2U)"/>
        <s v="MICRO TOUR2 +PORTE OUTIL..."/>
        <s v="MICRO TULIP DC 386SX"/>
        <s v="MICRO VENTURIS 575E P75"/>
        <s v="MICRO ZENITH 320SX"/>
        <s v="MICRO ZENITHZ425SX25"/>
        <s v="MICRO ZSELECT 100 425SC"/>
        <s v="MONITEUR COULEUR T08"/>
        <s v="MONOBROSSE 430 NILFISK"/>
        <s v="NOVELL NETWARE50 USER+SERVER"/>
        <s v="PHOTOCOPIEUR COPIA 8035"/>
        <s v="PIANO DROIT BALDUIN"/>
        <s v="PIANO NUMERIQUE GEM MP15"/>
        <s v="POLYCUISEUR THIRODE  MOD8/52"/>
        <s v="POSTE DE SAISIE INFORMATIQUE GRIS (2 U)"/>
        <s v="REGIE LUMIERE 4 VOIES"/>
        <s v="RETROPROJECTEUR CONCORDE"/>
        <s v="RETROPROJECTEUR METROLUX"/>
        <s v="ROBOT COUPE R120"/>
        <s v="SERVEUR BRETT P90"/>
        <s v="SERVEUR DELL POWEREDGE 1300 BX"/>
        <s v="SYSTEME AUTOMATIQ KIT LEGO DACTA+2 POSTES SUPPLEMENTAIRES"/>
        <s v="TABLE BETON PYRENNEES BETON"/>
        <s v="TABLEAUX BLANCS ULMANN"/>
        <s v="TABLETTE RETROPROJECTION QA75Y/TMER"/>
        <s v="TELECOPIEUR SAFAX ADAGIO M"/>
        <s v="TELEVISEUR"/>
        <s v="TELEVISEUR 252SN SONOLOR"/>
        <s v="TELEVISEUR SONY72KV-B2933B"/>
        <s v="TONDEUSE BOLLENS"/>
        <s v="TOUR MINILOR TR11"/>
        <s v="TOUR PATISSIER LAMINOIR"/>
        <s v="TRANCHEUR AVEC TREMIE"/>
        <s v="WORD5,5"/>
        <s v="WORKS WINDOWS"/>
        <s v="POSTE LABOMULTIMEDIA MEDIASCAPE"/>
        <s v="LOGICIEL DMT 20 JUNIOR "/>
        <s v="SERVEUR COMPAQ PROLIANT"/>
        <s v="NEC DIRECTION SP600B"/>
        <s v="NEC DIRECTION SP533V"/>
        <s v="NEC DIRECTION SP466V ST FR"/>
        <s v="CAMERA DE TABLE CYCLOP"/>
        <s v="CHARLY ROBOT FRAISEUSE"/>
        <s v="CISAILLE GUILLOTINE 500"/>
        <s v="PLIEUSE 500mm"/>
        <s v="IMPRIMANTE OKI 193"/>
        <s v="MICRO BM30"/>
        <s v="FAUTEUIL VISITEUR (2)"/>
        <s v="FAUTEUIL TISSU UNI"/>
        <s v="RAYONNAGE PORTE LIVRE"/>
        <s v="CLASSEUR METALLIQUE"/>
        <s v="BANQUE DE PRÊT"/>
        <s v="BIBLIOTHEQUE 4 PORTES TECK"/>
        <s v="BIBLIOTHEQUE ACAJOU"/>
        <s v="BUREAU MINISTRE ACAJOU"/>
        <s v="PHOTOCOPIEUR NORMA"/>
        <s v="ESSAI"/>
        <s v="MICRO 3"/>
        <s v="OBJET 2"/>
        <s v="MICRO 1"/>
      </sharedItems>
    </cacheField>
    <cacheField name="VALEUR">
      <sharedItems containsString="0" containsBlank="1" containsMixedTypes="0" containsNumber="1" count="4">
        <n v="9865.31"/>
        <n v="7893.63"/>
        <n v="15833.63"/>
        <m/>
      </sharedItems>
    </cacheField>
    <cacheField name="DEPRECIATION ANNUELLE">
      <sharedItems containsString="0" containsBlank="1" containsMixedTypes="0" containsNumber="1" count="8">
        <n v="0"/>
        <n v="1973.07"/>
        <n v="1973.06"/>
        <n v="789.39"/>
        <n v="789.36"/>
        <n v="3166.71"/>
        <n v="3166.73"/>
        <m/>
      </sharedItems>
    </cacheField>
    <cacheField name="TOTAL DEPRECIE">
      <sharedItems containsString="0" containsBlank="1" containsMixedTypes="0" containsNumber="1" count="22">
        <n v="9865.31"/>
        <n v="7892.24"/>
        <n v="5919.18"/>
        <n v="3946.12"/>
        <n v="1973.06"/>
        <n v="0"/>
        <n v="7893.63"/>
        <n v="7104.24"/>
        <n v="6314.88"/>
        <n v="5525.52"/>
        <n v="4736.16"/>
        <n v="3946.8"/>
        <n v="3157.44"/>
        <n v="2368.08"/>
        <n v="1578.72"/>
        <n v="789.36"/>
        <n v="15833.63"/>
        <n v="12666.92"/>
        <n v="9500.19"/>
        <n v="6333.46"/>
        <n v="3166.73"/>
        <m/>
      </sharedItems>
    </cacheField>
    <cacheField name="RESTE A DEPRECIER">
      <sharedItems containsString="0" containsBlank="1" containsMixedTypes="0" containsNumber="1" count="22">
        <n v="0"/>
        <n v="1973.07"/>
        <n v="3946.13"/>
        <n v="5919.19"/>
        <n v="7892.25"/>
        <n v="9865.31"/>
        <n v="789.39"/>
        <n v="1578.75"/>
        <n v="2368.11"/>
        <n v="3157.47"/>
        <n v="3946.83"/>
        <n v="4736.19"/>
        <n v="5525.55"/>
        <n v="6314.91"/>
        <n v="7104.27"/>
        <n v="7893.63"/>
        <n v="3166.71"/>
        <n v="6333.44"/>
        <n v="9500.17"/>
        <n v="12666.9"/>
        <n v="15833.63"/>
        <m/>
      </sharedItems>
    </cacheField>
    <cacheField name="DUREE">
      <sharedItems containsString="0" containsBlank="1" containsMixedTypes="0" containsNumber="1" containsInteger="1" count="3">
        <n v="5"/>
        <n v="10"/>
        <m/>
      </sharedItems>
    </cacheField>
    <cacheField name="ANNEE DEPART">
      <sharedItems containsString="0" containsBlank="1" containsMixedTypes="0" containsNumber="1" containsInteger="1" count="3">
        <n v="1994"/>
        <n v="2000"/>
        <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BDEPRE" sheet="Depre"/>
  </cacheSource>
  <cacheFields count="10">
    <cacheField name="DATE">
      <sharedItems containsString="0" containsBlank="1" containsMixedTypes="0" containsNumber="1" containsInteger="1" count="43">
        <n v="2002"/>
        <n v="1999"/>
        <n v="1998"/>
        <n v="1997"/>
        <n v="1996"/>
        <n v="1995"/>
        <n v="1994"/>
        <n v="2005"/>
        <n v="2004"/>
        <n v="2003"/>
        <n v="2001"/>
        <n v="2000"/>
        <n v="2006"/>
        <m/>
        <n v="2007"/>
        <n v="2008"/>
        <n v="1993"/>
        <n v="1992"/>
        <n v="1991"/>
        <n v="1990"/>
        <n v="1989"/>
        <n v="1988"/>
        <n v="1987"/>
        <n v="1986"/>
        <n v="1985"/>
        <n v="1984"/>
        <n v="1983"/>
        <n v="1982"/>
        <n v="1981"/>
        <n v="1980"/>
        <n v="1979"/>
        <n v="1978"/>
        <n v="1977"/>
        <n v="1976"/>
        <n v="1975"/>
        <n v="1974"/>
        <n v="1973"/>
        <n v="1972"/>
        <n v="1971"/>
        <n v="1970"/>
        <n v="1969"/>
        <n v="1968"/>
        <n v="1967"/>
      </sharedItems>
    </cacheField>
    <cacheField name="COMPTE">
      <sharedItems containsString="0" containsBlank="1" containsMixedTypes="0" containsNumber="1" containsInteger="1" count="7">
        <n v="2183"/>
        <n v="21541"/>
        <m/>
        <n v="21542"/>
        <n v="21544"/>
        <n v="216"/>
        <n v="2184"/>
      </sharedItems>
    </cacheField>
    <cacheField name="INVENTAIRE">
      <sharedItems containsString="0" containsBlank="1" containsMixedTypes="0" containsNumber="1" containsInteger="1" count="4">
        <n v="516"/>
        <n v="515"/>
        <n v="514"/>
        <m/>
      </sharedItems>
    </cacheField>
    <cacheField name="DESIGNATION">
      <sharedItems containsBlank="1" containsMixedTypes="0" count="4">
        <s v="MICRO XY"/>
        <s v="OBJET 1"/>
        <s v="SERVEUR 1"/>
        <m/>
      </sharedItems>
    </cacheField>
    <cacheField name="VALEUR">
      <sharedItems containsString="0" containsBlank="1" containsMixedTypes="0" containsNumber="1" count="4">
        <n v="9865.31"/>
        <n v="7893.63"/>
        <n v="15833.63"/>
        <m/>
      </sharedItems>
    </cacheField>
    <cacheField name="DEPRECIATION ANNUELLE">
      <sharedItems containsString="0" containsBlank="1" containsMixedTypes="0" containsNumber="1" count="8">
        <n v="0"/>
        <n v="1973.07"/>
        <n v="1973.06"/>
        <n v="789.39"/>
        <n v="789.36"/>
        <n v="3166.71"/>
        <n v="3166.73"/>
        <m/>
      </sharedItems>
    </cacheField>
    <cacheField name="TOTAL DEPRECIE">
      <sharedItems containsString="0" containsBlank="1" containsMixedTypes="0" containsNumber="1" count="22">
        <n v="9865.31"/>
        <n v="7892.24"/>
        <n v="5919.18"/>
        <n v="3946.12"/>
        <n v="1973.06"/>
        <n v="0"/>
        <n v="7893.63"/>
        <n v="7104.24"/>
        <n v="6314.88"/>
        <n v="5525.52"/>
        <n v="4736.16"/>
        <n v="3946.8"/>
        <n v="3157.44"/>
        <n v="2368.08"/>
        <n v="1578.72"/>
        <n v="789.36"/>
        <n v="15833.63"/>
        <n v="12666.92"/>
        <n v="9500.19"/>
        <n v="6333.46"/>
        <n v="3166.73"/>
        <m/>
      </sharedItems>
    </cacheField>
    <cacheField name="RESTE A DEPRECIER">
      <sharedItems containsString="0" containsBlank="1" containsMixedTypes="0" containsNumber="1" count="22">
        <n v="0"/>
        <n v="1973.07"/>
        <n v="3946.13"/>
        <n v="5919.19"/>
        <n v="7892.25"/>
        <n v="9865.31"/>
        <n v="789.39"/>
        <n v="1578.75"/>
        <n v="2368.11"/>
        <n v="3157.47"/>
        <n v="3946.83"/>
        <n v="4736.19"/>
        <n v="5525.55"/>
        <n v="6314.91"/>
        <n v="7104.27"/>
        <n v="7893.63"/>
        <n v="3166.71"/>
        <n v="6333.44"/>
        <n v="9500.17"/>
        <n v="12666.9"/>
        <n v="15833.63"/>
        <m/>
      </sharedItems>
    </cacheField>
    <cacheField name="DUREE">
      <sharedItems containsString="0" containsBlank="1" containsMixedTypes="0" containsNumber="1" containsInteger="1" count="3">
        <n v="5"/>
        <n v="10"/>
        <m/>
      </sharedItems>
    </cacheField>
    <cacheField name="ANNEE DEPART">
      <sharedItems containsString="0" containsBlank="1" containsMixedTypes="0" containsNumber="1" containsInteger="1" count="17">
        <n v="1994"/>
        <n v="2000"/>
        <m/>
        <n v="1966"/>
        <n v="1978"/>
        <n v="1981"/>
        <n v="1986"/>
        <n v="1989"/>
        <n v="1990"/>
        <n v="1991"/>
        <n v="1992"/>
        <n v="1993"/>
        <n v="1995"/>
        <n v="1996"/>
        <n v="1997"/>
        <n v="1998"/>
        <n v="1999"/>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name="bbase" sheet="Base"/>
  </cacheSource>
  <cacheFields count="16">
    <cacheField name="COMPTE">
      <sharedItems containsString="0" containsBlank="1" containsMixedTypes="0" containsNumber="1" containsInteger="1" count="6">
        <n v="2183"/>
        <n v="21541"/>
        <m/>
        <n v="21542"/>
        <n v="216"/>
        <n v="21544"/>
      </sharedItems>
    </cacheField>
    <cacheField name="CATALOGUE">
      <sharedItems containsBlank="1" containsMixedTypes="0" count="3">
        <s v="C"/>
        <s v="A"/>
        <m/>
      </sharedItems>
    </cacheField>
    <cacheField name="SECTION">
      <sharedItems containsBlank="1" containsMixedTypes="0" count="2">
        <m/>
        <s v="H"/>
      </sharedItems>
    </cacheField>
    <cacheField name="N?INV">
      <sharedItems containsString="0" containsBlank="1" containsMixedTypes="0" containsNumber="1" containsInteger="1" count="5">
        <n v="516"/>
        <n v="515"/>
        <n v="514"/>
        <n v="510"/>
        <m/>
      </sharedItems>
    </cacheField>
    <cacheField name="DATE ENTREE">
      <sharedItems containsString="0" containsBlank="1" containsMixedTypes="0" containsNumber="1" containsInteger="1" count="33">
        <n v="1994"/>
        <n v="2000"/>
        <n v="1991"/>
        <m/>
        <n v="1966"/>
        <n v="1967"/>
        <n v="1969"/>
        <n v="1970"/>
        <n v="1972"/>
        <n v="1974"/>
        <n v="1975"/>
        <n v="1976"/>
        <n v="1977"/>
        <n v="1978"/>
        <n v="1979"/>
        <n v="1980"/>
        <n v="1981"/>
        <n v="1982"/>
        <n v="1983"/>
        <n v="1984"/>
        <n v="1985"/>
        <n v="1986"/>
        <n v="1987"/>
        <n v="1988"/>
        <n v="1989"/>
        <n v="1990"/>
        <n v="1992"/>
        <n v="1993"/>
        <n v="1995"/>
        <n v="1996"/>
        <n v="1997"/>
        <n v="1998"/>
        <n v="1999"/>
      </sharedItems>
    </cacheField>
    <cacheField name="DESIGNATION DES BIENS">
      <sharedItems containsBlank="1" containsMixedTypes="0" count="4">
        <s v="MICRO XY"/>
        <s v="OBJET 1"/>
        <s v="SERVEUR 1"/>
        <m/>
      </sharedItems>
    </cacheField>
    <cacheField name="ORIGINE">
      <sharedItems containsBlank="1" containsMixedTypes="0" count="3">
        <s v="TA"/>
        <s v="FR"/>
        <m/>
      </sharedItems>
    </cacheField>
    <cacheField name="TOTAL">
      <sharedItems containsSemiMixedTypes="0" containsString="0" containsMixedTypes="0" containsNumber="1" count="5">
        <n v="9865.31"/>
        <n v="7893.63"/>
        <n v="15833.63"/>
        <n v="5688.93"/>
        <n v="0"/>
      </sharedItems>
    </cacheField>
    <cacheField name="DUREE">
      <sharedItems containsString="0" containsBlank="1" containsMixedTypes="0" containsNumber="1" containsInteger="1" count="3">
        <n v="5"/>
        <n v="10"/>
        <m/>
      </sharedItems>
    </cacheField>
    <cacheField name="DATE SORTIE">
      <sharedItems containsDate="1" containsString="0" containsBlank="1" containsMixedTypes="0" count="2">
        <m/>
        <d v="2000-10-12T00:00:00.000"/>
      </sharedItems>
    </cacheField>
    <cacheField name="N?DECISION">
      <sharedItems containsBlank="1" containsMixedTypes="0" count="2">
        <m/>
        <s v="00-15"/>
      </sharedItems>
    </cacheField>
    <cacheField name="VALEUR">
      <sharedItems containsString="0" containsBlank="1" containsMixedTypes="0" containsNumber="1" count="2">
        <m/>
        <n v="5688.93"/>
      </sharedItems>
    </cacheField>
    <cacheField name="MODE">
      <sharedItems containsBlank="1" containsMixedTypes="0" count="2">
        <m/>
        <s v="REBUT"/>
      </sharedItems>
    </cacheField>
    <cacheField name="RESTE">
      <sharedItems containsSemiMixedTypes="0" containsString="0" containsMixedTypes="0" containsNumber="1" count="4">
        <n v="9865.31"/>
        <n v="7893.63"/>
        <n v="15833.63"/>
        <n v="0"/>
      </sharedItems>
    </cacheField>
    <cacheField name="LIEU">
      <sharedItems containsBlank="1" containsMixedTypes="0" count="4">
        <s v="ATELIER"/>
        <s v="LIEU 1"/>
        <s v="PIECE 1"/>
        <m/>
      </sharedItems>
    </cacheField>
    <cacheField name="DATE">
      <sharedItems containsDate="1" containsString="0" containsBlank="1" containsMixedTypes="0" count="3">
        <d v="2001-04-25T00:00:00.000"/>
        <d v="2001-04-24T00:00:00.000"/>
        <m/>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name="bbase" sheet="Base"/>
  </cacheSource>
  <cacheFields count="16">
    <cacheField name="COMPTE">
      <sharedItems containsString="0" containsBlank="1" containsMixedTypes="0" containsNumber="1" containsInteger="1" count="6">
        <n v="2183"/>
        <n v="21541"/>
        <m/>
        <n v="216"/>
        <n v="21542"/>
        <n v="21544"/>
      </sharedItems>
    </cacheField>
    <cacheField name="CATALOGUE">
      <sharedItems containsBlank="1" containsMixedTypes="0" count="3">
        <s v="C"/>
        <s v="A"/>
        <m/>
      </sharedItems>
    </cacheField>
    <cacheField name="SECTION">
      <sharedItems containsBlank="1" containsMixedTypes="0" count="2">
        <m/>
        <s v="H"/>
      </sharedItems>
    </cacheField>
    <cacheField name="N?INV">
      <sharedItems containsString="0" containsBlank="1" containsMixedTypes="0" containsNumber="1" containsInteger="1" count="5">
        <n v="516"/>
        <n v="515"/>
        <n v="514"/>
        <n v="510"/>
        <m/>
      </sharedItems>
    </cacheField>
    <cacheField name="DATE ENTREE">
      <sharedItems containsString="0" containsBlank="1" containsMixedTypes="0" containsNumber="1" containsInteger="1" count="33">
        <n v="1994"/>
        <n v="2000"/>
        <n v="1991"/>
        <m/>
        <n v="1966"/>
        <n v="1967"/>
        <n v="1969"/>
        <n v="1970"/>
        <n v="1972"/>
        <n v="1974"/>
        <n v="1975"/>
        <n v="1976"/>
        <n v="1977"/>
        <n v="1978"/>
        <n v="1979"/>
        <n v="1980"/>
        <n v="1981"/>
        <n v="1982"/>
        <n v="1983"/>
        <n v="1984"/>
        <n v="1985"/>
        <n v="1986"/>
        <n v="1987"/>
        <n v="1988"/>
        <n v="1989"/>
        <n v="1990"/>
        <n v="1992"/>
        <n v="1993"/>
        <n v="1995"/>
        <n v="1996"/>
        <n v="1997"/>
        <n v="1998"/>
        <n v="1999"/>
      </sharedItems>
    </cacheField>
    <cacheField name="DESIGNATION DES BIENS">
      <sharedItems containsBlank="1" containsMixedTypes="0" count="4">
        <s v="MICRO XY"/>
        <s v="OBJET 1"/>
        <s v="SERVEUR 1"/>
        <m/>
      </sharedItems>
    </cacheField>
    <cacheField name="ORIGINE">
      <sharedItems containsBlank="1" containsMixedTypes="0" count="3">
        <s v="TA"/>
        <s v="FR"/>
        <m/>
      </sharedItems>
    </cacheField>
    <cacheField name="TOTAL">
      <sharedItems containsSemiMixedTypes="0" containsString="0" containsMixedTypes="0" containsNumber="1" count="5">
        <n v="9865.31"/>
        <n v="7893.63"/>
        <n v="15833.63"/>
        <n v="5688.93"/>
        <n v="0"/>
      </sharedItems>
    </cacheField>
    <cacheField name="DUREE">
      <sharedItems containsString="0" containsBlank="1" containsMixedTypes="0" containsNumber="1" containsInteger="1" count="4">
        <n v="5"/>
        <n v="10"/>
        <m/>
        <n v="20"/>
      </sharedItems>
    </cacheField>
    <cacheField name="DATE SORTIE">
      <sharedItems containsDate="1" containsString="0" containsBlank="1" containsMixedTypes="0" count="2">
        <m/>
        <d v="2000-10-12T00:00:00.000"/>
      </sharedItems>
    </cacheField>
    <cacheField name="N?DECISION">
      <sharedItems containsBlank="1" containsMixedTypes="0" count="2">
        <m/>
        <s v="00-15"/>
      </sharedItems>
    </cacheField>
    <cacheField name="VALEUR">
      <sharedItems containsString="0" containsBlank="1" containsMixedTypes="0" containsNumber="1" count="2">
        <m/>
        <n v="5688.93"/>
      </sharedItems>
    </cacheField>
    <cacheField name="MODE">
      <sharedItems containsBlank="1" containsMixedTypes="0" count="2">
        <m/>
        <s v="REBUT"/>
      </sharedItems>
    </cacheField>
    <cacheField name="RESTE">
      <sharedItems containsSemiMixedTypes="0" containsString="0" containsMixedTypes="0" containsNumber="1" count="4">
        <n v="9865.31"/>
        <n v="7893.63"/>
        <n v="15833.63"/>
        <n v="0"/>
      </sharedItems>
    </cacheField>
    <cacheField name="LIEU">
      <sharedItems containsBlank="1" containsMixedTypes="0" count="4">
        <s v="ATELIER"/>
        <s v="LIEU 1"/>
        <s v="PIECE 1"/>
        <m/>
      </sharedItems>
    </cacheField>
    <cacheField name="DATE">
      <sharedItems containsDate="1" containsString="0" containsBlank="1" containsMixedTypes="0" count="3">
        <d v="2001-04-25T00:00:00.000"/>
        <d v="2001-04-24T00:00:00.000"/>
        <m/>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name="bbase" sheet="Base"/>
  </cacheSource>
  <cacheFields count="16">
    <cacheField name="COMPTE">
      <sharedItems containsString="0" containsBlank="1" containsMixedTypes="0" containsNumber="1" containsInteger="1" count="4">
        <n v="2183"/>
        <n v="21541"/>
        <m/>
        <n v="21542"/>
      </sharedItems>
    </cacheField>
    <cacheField name="CATALOGUE">
      <sharedItems containsBlank="1" containsMixedTypes="0" count="3">
        <s v="C"/>
        <s v="A"/>
        <m/>
      </sharedItems>
    </cacheField>
    <cacheField name="SECTION">
      <sharedItems containsBlank="1" containsMixedTypes="0" count="2">
        <m/>
        <s v="H"/>
      </sharedItems>
    </cacheField>
    <cacheField name="N?INV">
      <sharedItems containsString="0" containsBlank="1" containsMixedTypes="0" containsNumber="1" containsInteger="1" count="300">
        <n v="516"/>
        <n v="515"/>
        <n v="514"/>
        <n v="510"/>
        <m/>
        <n v="1"/>
        <n v="2"/>
        <n v="3"/>
        <n v="4"/>
        <n v="5"/>
        <n v="6"/>
        <n v="7"/>
        <n v="8"/>
        <n v="9"/>
        <n v="10"/>
        <n v="11"/>
        <n v="12"/>
        <n v="13"/>
        <n v="14"/>
        <n v="15"/>
        <n v="16"/>
        <n v="17"/>
        <n v="18"/>
        <n v="19"/>
        <n v="20"/>
        <n v="21"/>
        <n v="22"/>
        <n v="23"/>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81"/>
        <n v="285"/>
        <n v="284"/>
        <n v="283"/>
        <n v="282"/>
        <n v="280"/>
        <n v="279"/>
        <n v="278"/>
        <n v="295"/>
        <n v="294"/>
        <n v="293"/>
        <n v="292"/>
        <n v="291"/>
        <n v="290"/>
        <n v="289"/>
        <n v="288"/>
        <n v="287"/>
        <n v="286"/>
        <n v="1001"/>
        <n v="513"/>
        <n v="512"/>
        <n v="511"/>
      </sharedItems>
    </cacheField>
    <cacheField name="DATE ENTREE">
      <sharedItems containsString="0" containsBlank="1" containsMixedTypes="0" containsNumber="1" containsInteger="1" count="33">
        <n v="1994"/>
        <n v="2000"/>
        <n v="1991"/>
        <m/>
        <n v="1966"/>
        <n v="1967"/>
        <n v="1969"/>
        <n v="1970"/>
        <n v="1972"/>
        <n v="1974"/>
        <n v="1975"/>
        <n v="1976"/>
        <n v="1977"/>
        <n v="1978"/>
        <n v="1979"/>
        <n v="1980"/>
        <n v="1981"/>
        <n v="1982"/>
        <n v="1983"/>
        <n v="1984"/>
        <n v="1985"/>
        <n v="1986"/>
        <n v="1987"/>
        <n v="1988"/>
        <n v="1989"/>
        <n v="1990"/>
        <n v="1992"/>
        <n v="1993"/>
        <n v="1995"/>
        <n v="1996"/>
        <n v="1997"/>
        <n v="1998"/>
        <n v="1999"/>
      </sharedItems>
    </cacheField>
    <cacheField name="DESIGNATION DES BIENS">
      <sharedItems containsBlank="1" containsMixedTypes="0" count="272">
        <s v="MICRO XY"/>
        <s v="OBJET 1"/>
        <s v="SERVEUR 1"/>
        <m/>
        <s v="ALIMENTATION STABILISE"/>
        <s v="ANALYSEUR ELECTRONIQUE GESTESTNER"/>
        <s v="APPAREIL DE PROJECTION TRISKOP"/>
        <s v="ASPIRATEUR A COPEAUX"/>
        <s v="ASPIRATEUR EAU POUSSIERE"/>
        <s v="BANQUE DE PRET"/>
        <s v="BARRE ASYMETRIQUE"/>
        <s v="BARRE FIXE"/>
        <s v="BARRE PARRALELLE"/>
        <s v="BASCULE AUTOMATIQUE"/>
        <s v="BETONNIERE SU16"/>
        <s v="BIBLIOTHEQUE 4 PORTES TECK"/>
        <s v="BIBLIOTHEQUE ACAJOU"/>
        <s v="BLOC CUISINE"/>
        <s v="BOMME MOBILE 5M"/>
        <s v="BRETT PRO PCI DX4 100"/>
        <s v="BRETT PRO PCI P75"/>
        <s v="BUREAU MINISTRE ACAJOU"/>
        <s v="CALCULATRICE LOGO 48"/>
        <s v="CAMERA COULEUR VIDEO"/>
        <s v="CHAINE HIFI"/>
        <s v="CHARLY ROBOT"/>
        <s v="CINTREUSE HYDRAULIQUE"/>
        <s v="CIREUSE"/>
        <s v="CISAILLE A CARTON"/>
        <s v="CISAILLE A LEVIER"/>
        <s v="CLASSEUR METALLIQUE"/>
        <s v="COFFRE A PAIN"/>
        <s v="COLLECTION TOUT L'UNIVERS"/>
        <s v="COLLECTIONS GRANDS PEINTRES"/>
        <s v="COMBINE LUREM 210"/>
        <s v="COMPAQ PRESARIO CDS 520"/>
        <s v="CONGELATEUR 550L"/>
        <s v="CONGELATEUR BRANDT"/>
        <s v="CONGELATEUR BRANDT 550L"/>
        <s v="CONSERVATEUR 160L"/>
        <s v="COPIEUR ATTACHE 1"/>
        <s v="COPIEUR PF11"/>
        <s v="COUPE FRITES WILLIOT CF20"/>
        <s v="COUPE LEGUME DITO"/>
        <s v="CUVE INOX30L P/DF3"/>
        <s v="DEMODULATEUR PROGRAMMEUR"/>
        <s v="DOSEUR ELECTRONIQUE"/>
        <s v="DUPLICATEUR ALCOOL RALLYE 2"/>
        <s v="DUPLICATEUR ENCRE GESTETNER"/>
        <s v="ECHELLE PATISSIERE"/>
        <s v="EPISCOPE"/>
        <s v="EPLUCHEUSE ALEGUMES"/>
        <s v="EPLUCHEUSE POMME DE TERRE"/>
        <s v="EPLUCHEUSE T15S+PANIER ESSORAGE"/>
        <s v="ESSOREUSE A SALADE"/>
        <s v="ETABLI 1"/>
        <s v="ETABLI 2"/>
        <s v="ETABLI 3"/>
        <s v="ETABLI 4"/>
        <s v="ETABLI 5"/>
        <s v="ETABLI 6"/>
        <s v="ETABLI MECANICIEN"/>
        <s v="ETABLI MECANIQUE"/>
        <s v="ETUVE UNIVERSELLE"/>
        <s v="EXCEL 4"/>
        <s v="FAUTEUIL TISSU UNI"/>
        <s v="FAUTEUIL VISITEUR"/>
        <s v="FILIERE TYPE"/>
        <s v="FOUR CUISEUR ELECTRIQUE"/>
        <s v="FOUR ELECTRIQUE"/>
        <s v="GENERATEUR DE FONCTION"/>
        <s v="GESTETNER AUTOMATIQUE 320"/>
        <s v="GOUPIL G5S86"/>
        <s v="GRAVEUSE CI GIROJET 1"/>
        <s v="IMPRIMAMTE OKI 321 MICROLINE"/>
        <s v="IMPRIMANTE"/>
        <s v="IMPRIMANTE LASER EPSON EPL5500"/>
        <s v="IMPRIMANTE MANESMAN TALLY"/>
        <s v="IMPRIMANTE NEC P2200"/>
        <s v="IMPRIMANTE OKI 193+"/>
        <s v="IMPRIMANTE OLIVETTI JP350"/>
        <s v="INTERFACE IP16"/>
        <s v="LAVE MAIN MURAL"/>
        <s v="LAVEUSE ESSOREUSE APPREX"/>
        <s v="LECTEUR DE DISQUETTE"/>
        <s v="LOT VIDEO"/>
        <s v="MAC COSSON"/>
        <s v="MAC SINGER 338K33"/>
        <s v="MAC THIMONIER 405"/>
        <s v="MAC THIMONIER 530"/>
        <s v="MACH. A OUTILS POLYVAL. HAULIN 301P"/>
        <s v="MACHINE A CALCUL MULTIPLE SUMA 20"/>
        <s v="MACHINE A CALCULER MONROE MA 310"/>
        <s v="MACHINE A ECRIRE ADLER U400"/>
        <s v="MACHINE A ECRIRE ELECTRIQUE"/>
        <s v="MACHINE A INSOLER"/>
        <s v="MACHINE A LAVER"/>
        <s v="MACHINE A LAVER SOLS"/>
        <s v="MACHINE A LAVER VAISELLE"/>
        <s v="MACHINE A PLIER "/>
        <s v="MACHINE A SCIER"/>
        <s v="MACHINE LAVAGE SOL"/>
        <s v="MACHINE LINGE MIELE W436"/>
        <s v="MAE CANDIL N°1"/>
        <s v="MAE CANDIL N°2"/>
        <s v="MAE CANDIL N°3"/>
        <s v="MAE CANDIL N°4"/>
        <s v="MAE CANDIL N°5"/>
        <s v="MAE CANDIL N°6"/>
        <s v="MAGNETOPHONE"/>
        <s v="MAGNETOPHONE A BANDE"/>
        <s v="MARMITE BAIN MARIE"/>
        <s v="MARMITE BAIN MARIE SERIE 1000"/>
        <s v="MARMITE CHAUFFE-DIRECT"/>
        <s v="MARTEAU PERFORATEUR"/>
        <s v="MICRO FBI PII 266"/>
        <s v="MICRO FBI PII 350"/>
        <s v="MICRO ORDINATEUR"/>
        <s v="MICRO ORDINATEUR BM30"/>
        <s v="MICRO ORDINATEUR TO9"/>
        <s v="MITAC LCE 286S"/>
        <s v="MONITEUR COULEUR"/>
        <s v="MOTOCULTEUR WEEK-END"/>
        <s v="OPASCOPE"/>
        <s v="OSCILLOGRAPHE"/>
        <s v="OSCILLOSCOPE N°1"/>
        <s v="OSCILLOSCOPE N°2"/>
        <s v="PERCEUSE CONSTANT NS13 EPI"/>
        <s v="PERCEUSE SENSITIVE"/>
        <s v="PHOTOCOPIEUR 2020 GESTETNER"/>
        <s v="PHOTOCOPIEUR REM"/>
        <s v="POINCONNEUSE A LEVIER"/>
        <s v="POMPE CHAUFFAGE CENTRAL"/>
        <s v="PORTE ANTI PANIQUE"/>
        <s v="POSTE A SOUDER"/>
        <s v="POSTE DE SOUDAGE"/>
        <s v="POSTE METTALLIQUE DE SOUDAGE"/>
        <s v="PROJECTEUR"/>
        <s v="PROJECTEUR CINE"/>
        <s v="PROJECTEUR CINE 16"/>
        <s v="PROJECTEUR ELMO SUPER 8 KHO N° 417415"/>
        <s v="PROJECTEUR SUPER 8 SONORE EUMIG"/>
        <s v="RAYONNAGE PORTE LIVRE"/>
        <s v="RAYONNAGE PORTE REVUE"/>
        <s v="RECONSTITEUR VIANDE HACHEE"/>
        <s v="REFRIGERATEUR"/>
        <s v="REGIE LUMIERE 4 VOIES"/>
        <s v="RETROPROJECTEUR"/>
        <s v="RETROPROJECTEUR METROLUX"/>
        <s v="ROBOT PEDAGOGIQUE SORIA REFLEX"/>
        <s v="SAUTEUSE BASCUL. GAZ THIRODE 040M2B"/>
        <s v="SAUTEUSE BASCULANTE"/>
        <s v="SCIE A RUBAN GUILLOT"/>
        <s v="SERRE"/>
        <s v="SURGETEUSE RASEUSE BERNETTE"/>
        <s v="TABLE CHAUFFANTE"/>
        <s v="TABLE TRACANTE SEIKONIC SPC30"/>
        <s v="TELECOPIEUR SAFAX ADAGIO M"/>
        <s v="TELEVISEUR"/>
        <s v="TELEVISEUR COULEUR THOMSON"/>
        <s v="TONDEUSE"/>
        <s v="TONDEUSE BM5 BERNARD MOTEURS"/>
        <s v="TONDEUSE BOLLENS"/>
        <s v="TOUR MINILOR TR11"/>
        <s v="TOUR PATISSIER LAMINOIR"/>
        <s v="TRANCHEUR"/>
        <s v="TRANCHEUR A PAIN"/>
        <s v="TRANCHEUR AVEC TREMIE"/>
        <s v="TREMPLIN"/>
        <s v="TURBO BROYEUR ERC"/>
        <s v="TURBO BROYEUR MELANGEUR"/>
        <s v="UNITE CENTRALE MO5"/>
        <s v="UNITE CENTRALE TO7-70"/>
        <s v="WORKS WINDOWS"/>
        <s v="NOVELL NETWARE50 USER+SERVER"/>
        <s v="LICENCE EDT6,1"/>
        <s v="MICRO DELL OPTIPLEX PII 350"/>
        <s v="SERVEUR DELL POWEREDGE 1300 BX"/>
        <s v="EQUIPT SVT/VTT"/>
        <s v="SYSTEME AUTOMATIQ KIT LEGO DACTA+2 POSTES SUPPLEMENTAIRES"/>
        <s v="CISAILLE GUILLOTINE"/>
        <s v="MICRO HP VECTRA V5 200MMX (3 U)"/>
        <s v="PIANO DROIT BALDUIN"/>
        <s v="PHOTOCOPIEUR COPIA 8035"/>
        <s v="MICRO SIEMENS PRO"/>
        <s v="TABLE BETON PYRENNEES BETON"/>
        <s v="BAHUT ESCAPADE 3P 3T (2U)"/>
        <s v="MICRO SIEMENS PRO D5 (4U)"/>
        <s v="MICRO SIEMENS PRO D5 133"/>
        <s v="MICRO SIEMENS PRO D5 166 (2U)"/>
        <s v="AUTOLAVEUSE NISFILK CA340"/>
        <s v="CASIER CONSIGNES A CLES (8U)"/>
        <s v="MICRO A2. P100 8Mo"/>
        <s v="MICRO A2. P100 16Mo"/>
        <s v="COMPAQ PROLINEA P120+OFFICE"/>
        <s v="MICRO VENTURIS 575E P75"/>
        <s v="TELEVISEUR SONY72KV-B2933B"/>
        <s v="BRETT CLASSIQUE MULTIMEDIA P100"/>
        <s v="BRETT SERVEUR SPRw P133"/>
        <s v="DOSEUR ELECTRONIQUE MAL V"/>
        <s v="ENCYCLOPEDIA UNIVERSALIS"/>
        <s v="COMPAQ PROLINEA 3X3 PCI"/>
        <s v="LOGICIEL NETWARE 4,1 25U"/>
        <s v="MONOBROSSE 430 NILFISK"/>
        <s v="SERVEUR BRETT P90"/>
        <s v="CONGELATEUR BAHUT VEDETTE CH570"/>
        <s v="MICRO CONPAQ PRESARIO 520CDS"/>
        <s v="CASIER GRIS/JAUNE 8C (5U)"/>
        <s v="MICRO HP95-5B 486SX25"/>
        <s v="MICRO ZSELECT 100 425SC"/>
        <s v="MICRO QUARTEX 486DX50 (5U)"/>
        <s v="IMPRIMANTE DESKJET 560C"/>
        <s v="PHOTOCOPIEUR NORMA 8020"/>
        <s v="MICRO JADE 486DX25"/>
        <s v="MICRO COMPUTER TECHNOLOGIE"/>
        <s v="MICRO 486SX25(3)"/>
        <s v="MICRO ZENITHZ425SX25"/>
        <s v="TABLEAUX BLANCS ULMANN"/>
        <s v="MICRO 386SX25 COMPUTER TECH (2U)"/>
        <s v="MEMOLOG MONO+POSTE MULTI"/>
        <s v="MICRO ZENITH 320SX"/>
        <s v="MICRO COMPUTER TECH 386S25 (2)"/>
        <s v="POSTE DE SAISIE INFORMATIQUE GRIS (2 U)"/>
        <s v="MATELAS RECEPTION O JUMP(6 U)"/>
        <s v="MAGNETOPHONE MONO11(4 U)"/>
        <s v="WORD5,5"/>
        <s v="RETROPROJECTEUR CONCORDE"/>
        <s v="TABLETTE RETROPROJECTION QA75Y/TMER"/>
        <s v="TELEVISEUR 252SN SONOLOR"/>
        <s v="MICRO TULIP DC 386SX"/>
        <s v="MAGNETOPHONE MONO 2020/3020"/>
        <s v="MAGNETOSCOPE TVR1095 TENSAI SMS"/>
        <s v="MICRO MITAC 286-12"/>
        <s v="IMPRINANTE NEC P20"/>
        <s v="MICRO MITAC 286-12 (2U)"/>
        <s v="PIANO NUMERIQUE GEM MP15"/>
        <s v="BARRE GYMNASTIQUE FIXES"/>
        <s v="AUTOLAVEUSE EUROCLEAN UZP894"/>
        <s v="DUPLICOPIEUR RISO 450"/>
        <s v="IMPRIMANTE OKI 321 ELITE"/>
        <s v="MICRO OPS MARVELL 286"/>
        <s v="BANC 4 FACES"/>
        <s v="BANC BOIS (2 U)"/>
        <s v="POLYCUISEUR THIRODE  MOD8/52"/>
        <s v="MAGNETOPHONE NTC252X"/>
        <s v="MICRO TOUR2 +PORTE OUTIL..."/>
        <s v="MICRO GOUPIL G5 80286"/>
        <s v="MICRO GOUPIL G580286"/>
        <s v="MICRO GOUPIL G5 286-12"/>
        <s v="MONITEUR COULEUR T08"/>
        <s v="MICRO GOUPIL G5S86-10(2U)"/>
        <s v="CARTE EXTENSION BM30"/>
        <s v="ROBOT COUPE R120"/>
        <s v="MAC BERNETTE T440"/>
        <s v="POSTE LABOMULTIMEDIA MEDIASCAPE"/>
        <s v="LOGICIEL DMT 20 JUNIOR "/>
        <s v="SERVEUR COMPAQ PROLIANT"/>
        <s v="NEC DIRECTION SP600B"/>
        <s v="NEC DIRECTION SP533V"/>
        <s v="NEC DIRECTION SP466V ST FR"/>
        <s v="CAMERA DE TABLE CYCLOP"/>
        <s v="CHARLY ROBOT FRAISEUSE"/>
        <s v="CISAILLE GUILLOTINE 500"/>
        <s v="PLIEUSE 500mm"/>
        <s v="IMPRIMANTE OKI 193"/>
        <s v="MICRO BM30"/>
        <s v="FAUTEUIL VISITEUR (2)"/>
        <s v="BANQUE DE PRÊT"/>
        <s v="ESSAI"/>
        <s v="MICRO 3"/>
        <s v="OBJET 2"/>
        <s v="MICRO 1"/>
      </sharedItems>
    </cacheField>
    <cacheField name="ORIGINE">
      <sharedItems containsBlank="1" containsMixedTypes="0" count="3">
        <s v="TA"/>
        <s v="FR"/>
        <m/>
      </sharedItems>
    </cacheField>
    <cacheField name="TOTAL">
      <sharedItems containsSemiMixedTypes="0" containsString="0" containsMixedTypes="0" containsNumber="1" count="5">
        <n v="9865.31"/>
        <n v="7893.63"/>
        <n v="15833.63"/>
        <n v="5688.93"/>
        <n v="0"/>
      </sharedItems>
    </cacheField>
    <cacheField name="DUREE">
      <sharedItems containsString="0" containsBlank="1" containsMixedTypes="0" containsNumber="1" containsInteger="1" count="3">
        <n v="5"/>
        <n v="10"/>
        <m/>
      </sharedItems>
    </cacheField>
    <cacheField name="DATE SORTIE">
      <sharedItems containsDate="1" containsString="0" containsBlank="1" containsMixedTypes="0" count="8">
        <m/>
        <d v="2000-10-12T00:00:00.000"/>
        <n v="1977"/>
        <n v="1993"/>
        <n v="1996"/>
        <n v="1997"/>
        <n v="1998"/>
        <n v="1999"/>
      </sharedItems>
    </cacheField>
    <cacheField name="N?DECISION">
      <sharedItems containsBlank="1" containsMixedTypes="0" count="2">
        <m/>
        <s v="00-15"/>
      </sharedItems>
    </cacheField>
    <cacheField name="VALEUR">
      <sharedItems containsString="0" containsBlank="1" containsMixedTypes="0" containsNumber="1" count="2">
        <m/>
        <n v="5688.93"/>
      </sharedItems>
    </cacheField>
    <cacheField name="MODE">
      <sharedItems containsBlank="1" containsMixedTypes="0" count="4">
        <m/>
        <s v="REBUT"/>
        <s v="vente"/>
        <s v="DOMAINE"/>
      </sharedItems>
    </cacheField>
    <cacheField name="RESTE">
      <sharedItems containsSemiMixedTypes="0" containsString="0" containsMixedTypes="0" containsNumber="1" count="4">
        <n v="9865.31"/>
        <n v="7893.63"/>
        <n v="15833.63"/>
        <n v="0"/>
      </sharedItems>
    </cacheField>
    <cacheField name="LIEU">
      <sharedItems containsBlank="1" containsMixedTypes="0" count="4">
        <s v="ATELIER"/>
        <s v="LIEU 1"/>
        <s v="PIECE 1"/>
        <m/>
      </sharedItems>
    </cacheField>
    <cacheField name="DATE">
      <sharedItems containsDate="1" containsString="0" containsBlank="1" containsMixedTypes="0" count="3">
        <d v="2001-04-25T00:00:00.000"/>
        <d v="2001-04-24T00:00:00.000"/>
        <m/>
      </sharedItems>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A1:K4" sheet="Financ"/>
  </cacheSource>
  <cacheFields count="11">
    <cacheField name="COMPTE">
      <sharedItems containsSemiMixedTypes="0" containsString="0" containsMixedTypes="0" containsNumber="1" containsInteger="1" count="6">
        <n v="2183"/>
        <n v="21541"/>
        <n v="216"/>
        <n v="2184"/>
        <n v="21542"/>
        <n v="21544"/>
      </sharedItems>
    </cacheField>
    <cacheField name="NUMERO">
      <sharedItems containsSemiMixedTypes="0" containsString="0" containsMixedTypes="0" containsNumber="1" containsInteger="1" count="3">
        <n v="516"/>
        <n v="515"/>
        <n v="514"/>
      </sharedItems>
    </cacheField>
    <cacheField name="DATE">
      <sharedItems containsSemiMixedTypes="0" containsString="0" containsMixedTypes="0" containsNumber="1" containsInteger="1" count="16">
        <n v="1994"/>
        <n v="2000"/>
        <n v="1966"/>
        <n v="1978"/>
        <n v="1981"/>
        <n v="1986"/>
        <n v="1989"/>
        <n v="1990"/>
        <n v="1991"/>
        <n v="1992"/>
        <n v="1993"/>
        <n v="1995"/>
        <n v="1996"/>
        <n v="1997"/>
        <n v="1998"/>
        <n v="1999"/>
      </sharedItems>
    </cacheField>
    <cacheField name="OBJET">
      <sharedItems containsMixedTypes="0" count="3">
        <s v="MICRO XY"/>
        <s v="OBJET 1"/>
        <s v="SERVEUR 1"/>
      </sharedItems>
    </cacheField>
    <cacheField name="VALEUR">
      <sharedItems containsSemiMixedTypes="0" containsString="0" containsMixedTypes="0" containsNumber="1" count="3">
        <n v="9865.31"/>
        <n v="7893.63"/>
        <n v="15833.63"/>
      </sharedItems>
    </cacheField>
    <cacheField name="ETAT">
      <sharedItems containsString="0" containsBlank="1" count="1">
        <m/>
      </sharedItems>
    </cacheField>
    <cacheField name="FR">
      <sharedItems containsString="0" containsBlank="1" containsMixedTypes="0" containsNumber="1" count="3">
        <m/>
        <n v="7893.63"/>
        <n v="15833.63"/>
      </sharedItems>
    </cacheField>
    <cacheField name="TA">
      <sharedItems containsString="0" containsBlank="1" containsMixedTypes="0" containsNumber="1" count="2">
        <n v="9865.31"/>
        <m/>
      </sharedItems>
    </cacheField>
    <cacheField name="FCSH">
      <sharedItems containsString="0" containsBlank="1" count="1">
        <m/>
      </sharedItems>
    </cacheField>
    <cacheField name="DPT">
      <sharedItems containsString="0" containsBlank="1" count="1">
        <m/>
      </sharedItems>
    </cacheField>
    <cacheField name="DON">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1" cacheId="11" applyNumberFormats="0" applyBorderFormats="0" applyFontFormats="0" applyPatternFormats="0" applyAlignmentFormats="0" applyWidthHeightFormats="0" dataCaption="Donn?es" showMissing="0" preserveFormatting="1" useAutoFormatting="1" subtotalHiddenItems="1" itemPrintTitles="1" compactData="0" updatedVersion="2" indent="0" showMemberPropertyTips="1">
  <location ref="G3:J8" firstHeaderRow="1" firstDataRow="2" firstDataCol="1" rowPageCount="1" colPageCount="1"/>
  <pivotFields count="16">
    <pivotField axis="axisCol" compact="0" outline="0" subtotalTop="0" showAll="0">
      <items count="7">
        <item h="1" x="2"/>
        <item x="1"/>
        <item x="0"/>
        <item m="1" x="3"/>
        <item m="1" x="4"/>
        <item m="1" x="5"/>
        <item t="default"/>
      </items>
    </pivotField>
    <pivotField compact="0" outline="0" subtotalTop="0" showAll="0"/>
    <pivotField compact="0" outline="0" subtotalTop="0" showAll="0"/>
    <pivotField compact="0" outline="0" subtotalTop="0" showAll="0"/>
    <pivotField axis="axisRow" compact="0" outline="0" subtotalTop="0" showAll="0">
      <items count="34">
        <item m="1" x="4"/>
        <item m="1" x="5"/>
        <item m="1" x="6"/>
        <item m="1" x="7"/>
        <item m="1" x="8"/>
        <item m="1" x="9"/>
        <item m="1" x="10"/>
        <item m="1" x="11"/>
        <item m="1" x="12"/>
        <item m="1" x="13"/>
        <item m="1" x="14"/>
        <item m="1" x="15"/>
        <item m="1" x="16"/>
        <item m="1" x="17"/>
        <item m="1" x="18"/>
        <item m="1" x="19"/>
        <item m="1" x="20"/>
        <item m="1" x="21"/>
        <item m="1" x="22"/>
        <item m="1" x="23"/>
        <item m="1" x="24"/>
        <item m="1" x="25"/>
        <item x="2"/>
        <item m="1" x="26"/>
        <item m="1" x="27"/>
        <item x="0"/>
        <item m="1" x="28"/>
        <item m="1" x="29"/>
        <item m="1" x="30"/>
        <item m="1" x="31"/>
        <item x="3"/>
        <item m="1" x="32"/>
        <item x="1"/>
        <item t="default"/>
      </items>
    </pivotField>
    <pivotField compact="0" outline="0" subtotalTop="0" showAll="0"/>
    <pivotField compact="0" outline="0" subtotalTop="0" showAll="0"/>
    <pivotField compact="0" outline="0" subtotalTop="0" showAll="0"/>
    <pivotField axis="axisPage" compact="0" outline="0" subtotalTop="0" showAll="0">
      <items count="5">
        <item x="0"/>
        <item x="1"/>
        <item m="1" x="3"/>
        <item h="1" x="2"/>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4"/>
  </rowFields>
  <rowItems count="4">
    <i>
      <x v="22"/>
    </i>
    <i>
      <x v="25"/>
    </i>
    <i>
      <x v="32"/>
    </i>
    <i t="grand">
      <x/>
    </i>
  </rowItems>
  <colFields count="1">
    <field x="0"/>
  </colFields>
  <colItems count="3">
    <i>
      <x v="1"/>
    </i>
    <i>
      <x v="2"/>
    </i>
    <i t="grand">
      <x/>
    </i>
  </colItems>
  <pageFields count="1">
    <pageField fld="8" hier="0"/>
  </pageFields>
  <dataFields count="1">
    <dataField name="Articles Pr?sents" fld="13" baseField="0" baseItem="-3" numFmtId="2"/>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cdbase" cacheId="10" applyNumberFormats="0" applyBorderFormats="0" applyFontFormats="0" applyPatternFormats="0" applyAlignmentFormats="0" applyWidthHeightFormats="0" dataCaption="Donn?es" showMissing="0" preserveFormatting="1" useAutoFormatting="1" subtotalHiddenItems="1" itemPrintTitles="1" compactData="0" updatedVersion="2" indent="0" showMemberPropertyTips="1">
  <location ref="A3:E7" firstHeaderRow="1" firstDataRow="2" firstDataCol="1" rowPageCount="1" colPageCount="1"/>
  <pivotFields count="16">
    <pivotField axis="axisRow" compact="0" outline="0" subtotalTop="0" showAll="0">
      <items count="7">
        <item x="0"/>
        <item x="1"/>
        <item m="1" x="3"/>
        <item m="1" x="4"/>
        <item m="1" x="5"/>
        <item h="1" x="2"/>
        <item t="default"/>
      </items>
    </pivotField>
    <pivotField compact="0" outline="0" subtotalTop="0" showAll="0"/>
    <pivotField compact="0" outline="0" subtotalTop="0" showAll="0"/>
    <pivotField compact="0" outline="0" subtotalTop="0" showAll="0"/>
    <pivotField axis="axisPage" compact="0" outline="0" subtotalTop="0" showAll="0">
      <items count="34">
        <item m="1" x="4"/>
        <item m="1" x="5"/>
        <item m="1" x="6"/>
        <item m="1" x="7"/>
        <item m="1" x="8"/>
        <item m="1" x="9"/>
        <item m="1" x="10"/>
        <item m="1" x="11"/>
        <item m="1" x="12"/>
        <item m="1" x="13"/>
        <item m="1" x="14"/>
        <item m="1" x="15"/>
        <item m="1" x="16"/>
        <item m="1" x="17"/>
        <item m="1" x="18"/>
        <item m="1" x="19"/>
        <item m="1" x="20"/>
        <item m="1" x="21"/>
        <item m="1" x="22"/>
        <item m="1" x="23"/>
        <item m="1" x="24"/>
        <item m="1" x="25"/>
        <item x="2"/>
        <item m="1" x="26"/>
        <item m="1" x="27"/>
        <item x="0"/>
        <item m="1" x="28"/>
        <item m="1" x="29"/>
        <item m="1" x="30"/>
        <item m="1" x="31"/>
        <item x="3"/>
        <item m="1" x="32"/>
        <item x="1"/>
        <item t="default"/>
      </items>
    </pivotField>
    <pivotField dataField="1"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3">
    <i>
      <x/>
    </i>
    <i>
      <x v="1"/>
    </i>
    <i t="grand">
      <x/>
    </i>
  </rowItems>
  <colFields count="1">
    <field x="-2"/>
  </colFields>
  <colItems count="4">
    <i>
      <x/>
    </i>
    <i i="1">
      <x v="1"/>
    </i>
    <i i="2">
      <x v="2"/>
    </i>
    <i i="3">
      <x v="3"/>
    </i>
  </colItems>
  <pageFields count="1">
    <pageField fld="4" hier="0"/>
  </pageFields>
  <dataFields count="4">
    <dataField name="Nombre" fld="5" subtotal="count" baseField="0" baseItem="-3" numFmtId="1"/>
    <dataField name="Entr?es" fld="7" baseField="0" baseItem="-3" numFmtId="2"/>
    <dataField name="Sorties" fld="11" baseField="0" baseItem="-3" numFmtId="2"/>
    <dataField name="Pr?sents" fld="13" baseField="0" baseItem="-3" numFmtId="2"/>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cdbase3" cacheId="12" applyNumberFormats="0" applyBorderFormats="0" applyFontFormats="0" applyPatternFormats="0" applyAlignmentFormats="0" applyWidthHeightFormats="0" dataCaption="Donn?es" showMissing="0" preserveFormatting="1" useAutoFormatting="1" subtotalHiddenItems="1" colGrandTotals="0" itemPrintTitles="1" compactData="0" updatedVersion="2" indent="0" showMemberPropertyTips="1">
  <location ref="A4:D7" firstHeaderRow="1" firstDataRow="2" firstDataCol="3" rowPageCount="2" colPageCount="1"/>
  <pivotFields count="16">
    <pivotField axis="axisCol" compact="0" outline="0" subtotalTop="0" showAll="0">
      <items count="5">
        <item x="2"/>
        <item x="1"/>
        <item x="0"/>
        <item m="1" x="3"/>
        <item t="default"/>
      </items>
    </pivotField>
    <pivotField compact="0" outline="0" subtotalTop="0" showAll="0"/>
    <pivotField compact="0" outline="0" subtotalTop="0" showAll="0"/>
    <pivotField axis="axisRow" compact="0" outline="0" subtotalTop="0" showAll="0" defaultSubtotal="0">
      <items count="300">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m="1" x="174"/>
        <item m="1" x="17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21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244"/>
        <item m="1" x="245"/>
        <item m="1" x="246"/>
        <item m="1" x="247"/>
        <item m="1" x="248"/>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m="1" x="275"/>
        <item m="1" x="276"/>
        <item m="1" x="277"/>
        <item m="1" x="278"/>
        <item x="4"/>
        <item m="1" x="279"/>
        <item m="1" x="280"/>
        <item m="1" x="281"/>
        <item m="1" x="282"/>
        <item m="1" x="283"/>
        <item m="1" x="284"/>
        <item m="1" x="285"/>
        <item m="1" x="286"/>
        <item m="1" x="287"/>
        <item m="1" x="288"/>
        <item m="1" x="289"/>
        <item m="1" x="290"/>
        <item m="1" x="291"/>
        <item m="1" x="292"/>
        <item m="1" x="293"/>
        <item m="1" x="294"/>
        <item m="1" x="295"/>
        <item m="1" x="296"/>
        <item m="1" x="297"/>
        <item m="1" x="298"/>
        <item m="1" x="299"/>
        <item x="3"/>
        <item x="0"/>
        <item x="1"/>
        <item x="2"/>
      </items>
    </pivotField>
    <pivotField axis="axisRow" compact="0" outline="0" subtotalTop="0" showAll="0" defaultSubtotal="0">
      <items count="33">
        <item m="1" x="4"/>
        <item m="1" x="5"/>
        <item m="1" x="6"/>
        <item m="1" x="7"/>
        <item m="1" x="8"/>
        <item m="1" x="9"/>
        <item m="1" x="10"/>
        <item m="1" x="11"/>
        <item m="1" x="12"/>
        <item m="1" x="13"/>
        <item m="1" x="14"/>
        <item m="1" x="15"/>
        <item m="1" x="16"/>
        <item m="1" x="17"/>
        <item m="1" x="18"/>
        <item m="1" x="19"/>
        <item m="1" x="20"/>
        <item m="1" x="21"/>
        <item m="1" x="22"/>
        <item m="1" x="23"/>
        <item m="1" x="24"/>
        <item m="1" x="25"/>
        <item x="2"/>
        <item m="1" x="26"/>
        <item m="1" x="27"/>
        <item x="0"/>
        <item m="1" x="28"/>
        <item m="1" x="29"/>
        <item m="1" x="30"/>
        <item m="1" x="31"/>
        <item m="1" x="32"/>
        <item x="3"/>
        <item x="1"/>
      </items>
    </pivotField>
    <pivotField axis="axisRow" compact="0" outline="0" subtotalTop="0" showAll="0" defaultSubtotal="0">
      <items count="272">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x="3"/>
        <item m="1" x="174"/>
        <item m="1" x="17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21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244"/>
        <item m="1" x="245"/>
        <item m="1" x="246"/>
        <item m="1" x="247"/>
        <item m="1" x="248"/>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x="1"/>
        <item x="0"/>
        <item x="2"/>
      </items>
    </pivotField>
    <pivotField compact="0" outline="0" subtotalTop="0" showAll="0"/>
    <pivotField compact="0" outline="0" subtotalTop="0" showAll="0"/>
    <pivotField compact="0" outline="0" subtotalTop="0" showAll="0"/>
    <pivotField axis="axisPage" compact="0" outline="0" subtotalTop="0" showAll="0">
      <items count="9">
        <item m="1" x="2"/>
        <item m="1" x="3"/>
        <item m="1" x="4"/>
        <item m="1" x="5"/>
        <item m="1" x="6"/>
        <item x="0"/>
        <item m="1" x="7"/>
        <item x="1"/>
        <item t="default"/>
      </items>
    </pivotField>
    <pivotField compact="0" outline="0" subtotalTop="0" showAll="0"/>
    <pivotField dataField="1" compact="0" outline="0" subtotalTop="0" showAll="0"/>
    <pivotField axis="axisPage" compact="0" outline="0" subtotalTop="0" showAll="0">
      <items count="5">
        <item m="1" x="2"/>
        <item m="1" x="3"/>
        <item x="1"/>
        <item x="0"/>
        <item t="default"/>
      </items>
    </pivotField>
    <pivotField compact="0" outline="0" subtotalTop="0" showAll="0"/>
    <pivotField compact="0" outline="0" subtotalTop="0" showAll="0"/>
    <pivotField compact="0" outline="0" subtotalTop="0" showAll="0"/>
  </pivotFields>
  <rowFields count="3">
    <field x="3"/>
    <field x="5"/>
    <field x="4"/>
  </rowFields>
  <rowItems count="2">
    <i>
      <x v="296"/>
      <x v="269"/>
      <x v="22"/>
    </i>
    <i t="grand">
      <x/>
    </i>
  </rowItems>
  <colFields count="1">
    <field x="0"/>
  </colFields>
  <colItems count="1">
    <i>
      <x v="1"/>
    </i>
  </colItems>
  <pageFields count="2">
    <pageField fld="9" item="7" hier="0"/>
    <pageField fld="12" hier="0"/>
  </pageFields>
  <dataFields count="1">
    <dataField name="Sorties" fld="11" baseField="0" baseItem="-3" numFmtId="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eau croisé dynamique1" cacheId="13" applyNumberFormats="0" applyBorderFormats="0" applyFontFormats="0" applyPatternFormats="0" applyAlignmentFormats="0" applyWidthHeightFormats="0" dataCaption="Donn?es" showMissing="0" preserveFormatting="1" useAutoFormatting="1" subtotalHiddenItems="1" itemPrintTitles="1" compactData="0" updatedVersion="2" indent="0" showMemberPropertyTips="1">
  <location ref="A3:H7" firstHeaderRow="1" firstDataRow="2" firstDataCol="1" rowPageCount="1" colPageCount="1"/>
  <pivotFields count="11">
    <pivotField axis="axisRow" compact="0" outline="0" subtotalTop="0" showAll="0">
      <items count="7">
        <item m="1" x="2"/>
        <item x="0"/>
        <item m="1" x="3"/>
        <item x="1"/>
        <item m="1" x="4"/>
        <item m="1" x="5"/>
        <item t="default"/>
      </items>
    </pivotField>
    <pivotField compact="0" outline="0" subtotalTop="0" showAll="0"/>
    <pivotField axis="axisPage" compact="0" outline="0" subtotalTop="0" showAll="0">
      <items count="17">
        <item m="1" x="2"/>
        <item m="1" x="3"/>
        <item m="1" x="4"/>
        <item m="1" x="5"/>
        <item m="1" x="6"/>
        <item m="1" x="7"/>
        <item m="1" x="8"/>
        <item m="1" x="9"/>
        <item m="1" x="10"/>
        <item x="0"/>
        <item m="1" x="11"/>
        <item m="1" x="12"/>
        <item m="1" x="13"/>
        <item m="1" x="14"/>
        <item m="1" x="15"/>
        <item x="1"/>
        <item t="default"/>
      </items>
    </pivotField>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3">
    <i>
      <x v="1"/>
    </i>
    <i>
      <x v="3"/>
    </i>
    <i t="grand">
      <x/>
    </i>
  </rowItems>
  <colFields count="1">
    <field x="-2"/>
  </colFields>
  <colItems count="7">
    <i>
      <x/>
    </i>
    <i i="1">
      <x v="1"/>
    </i>
    <i i="2">
      <x v="2"/>
    </i>
    <i i="3">
      <x v="3"/>
    </i>
    <i i="4">
      <x v="4"/>
    </i>
    <i i="5">
      <x v="5"/>
    </i>
    <i i="6">
      <x v="6"/>
    </i>
  </colItems>
  <pageFields count="1">
    <pageField fld="2" hier="0"/>
  </pageFields>
  <dataFields count="7">
    <dataField name=" VALEUR" fld="4" baseField="0" baseItem="-3" numFmtId="2"/>
    <dataField name=" ETAT" fld="5" baseField="0" baseItem="-3" numFmtId="2"/>
    <dataField name=" FR" fld="6" baseField="0" baseItem="-3" numFmtId="2"/>
    <dataField name=" TA" fld="7" baseField="0" baseItem="-3" numFmtId="2"/>
    <dataField name=" DON" fld="10" baseField="0" baseItem="-3" numFmtId="2"/>
    <dataField name=" DPT" fld="9" baseField="0" baseItem="-3" numFmtId="2"/>
    <dataField name=" FCSH" fld="8" baseField="0" baseItem="-3" numFmtId="2"/>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TCDDEPRE" cacheId="8" applyNumberFormats="0" applyBorderFormats="0" applyFontFormats="0" applyPatternFormats="0" applyAlignmentFormats="0" applyWidthHeightFormats="0" dataCaption="Donn?es" showMissing="0" preserveFormatting="1" useAutoFormatting="1" subtotalHiddenItems="1" itemPrintTitles="1" compactData="0" updatedVersion="2" indent="0" showMemberPropertyTips="1">
  <location ref="A4:F11" firstHeaderRow="1" firstDataRow="2" firstDataCol="2" rowPageCount="1" colPageCount="1"/>
  <pivotFields count="10">
    <pivotField axis="axisPage" compact="0" outline="0" subtotalTop="0" showAll="0">
      <items count="44">
        <item x="11"/>
        <item x="10"/>
        <item x="0"/>
        <item x="9"/>
        <item x="8"/>
        <item x="7"/>
        <item x="12"/>
        <item m="1" x="14"/>
        <item m="1" x="15"/>
        <item x="1"/>
        <item x="2"/>
        <item x="3"/>
        <item x="5"/>
        <item x="6"/>
        <item m="1" x="16"/>
        <item m="1" x="17"/>
        <item m="1" x="18"/>
        <item x="4"/>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x="13"/>
        <item t="default"/>
      </items>
    </pivotField>
    <pivotField axis="axisRow" compact="0" outline="0" subtotalTop="0" showAll="0">
      <items count="8">
        <item x="1"/>
        <item m="1" x="3"/>
        <item m="1" x="4"/>
        <item m="1" x="5"/>
        <item x="0"/>
        <item m="1" x="6"/>
        <item h="1" x="2"/>
        <item t="default"/>
      </items>
    </pivotField>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18">
        <item m="1" x="3"/>
        <item m="1" x="4"/>
        <item m="1" x="5"/>
        <item m="1" x="6"/>
        <item m="1" x="7"/>
        <item m="1" x="8"/>
        <item m="1" x="9"/>
        <item m="1" x="10"/>
        <item m="1" x="11"/>
        <item x="0"/>
        <item m="1" x="12"/>
        <item m="1" x="13"/>
        <item m="1" x="14"/>
        <item m="1" x="15"/>
        <item m="1" x="16"/>
        <item h="1" x="2"/>
        <item x="1"/>
        <item t="default"/>
      </items>
    </pivotField>
  </pivotFields>
  <rowFields count="2">
    <field x="1"/>
    <field x="9"/>
  </rowFields>
  <rowItems count="6">
    <i>
      <x/>
      <x v="9"/>
    </i>
    <i t="default">
      <x/>
    </i>
    <i>
      <x v="4"/>
      <x v="9"/>
    </i>
    <i r="1">
      <x v="16"/>
    </i>
    <i t="default">
      <x v="4"/>
    </i>
    <i t="grand">
      <x/>
    </i>
  </rowItems>
  <colFields count="1">
    <field x="-2"/>
  </colFields>
  <colItems count="4">
    <i>
      <x/>
    </i>
    <i i="1">
      <x v="1"/>
    </i>
    <i i="2">
      <x v="2"/>
    </i>
    <i i="3">
      <x v="3"/>
    </i>
  </colItems>
  <pageFields count="1">
    <pageField fld="0" item="2" hier="0"/>
  </pageFields>
  <dataFields count="4">
    <dataField name=" VALEUR" fld="4" baseField="0" baseItem="0" numFmtId="167"/>
    <dataField name="DEPRE AN" fld="5" baseField="0" baseItem="-3" numFmtId="167"/>
    <dataField name=" TOTAL DEPRECIE" fld="6" baseField="0" baseItem="0" numFmtId="167"/>
    <dataField name=" RESTE A DEPRE" fld="7" baseField="0" baseItem="-3" numFmtId="167"/>
  </dataFields>
  <formats count="2">
    <format dxfId="0">
      <pivotArea outline="0" fieldPosition="0"/>
    </format>
    <format dxfId="0">
      <pivotArea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tcdepre2" cacheId="9" applyNumberFormats="0" applyBorderFormats="0" applyFontFormats="0" applyPatternFormats="0" applyAlignmentFormats="0" applyWidthHeightFormats="0" dataCaption="Donn?es" showMissing="0" preserveFormatting="1" useAutoFormatting="1" subtotalHiddenItems="1" rowGrandTotals="0" itemPrintTitles="1" compactData="0" updatedVersion="2" indent="0" showMemberPropertyTips="1">
  <location ref="B4:F12" firstHeaderRow="1" firstDataRow="2" firstDataCol="1" rowPageCount="2" colPageCount="1"/>
  <pivotFields count="10">
    <pivotField axis="axisRow" compact="0" outline="0" subtotalTop="0" showAll="0">
      <items count="44">
        <item x="6"/>
        <item x="5"/>
        <item x="4"/>
        <item x="3"/>
        <item x="2"/>
        <item x="1"/>
        <item x="0"/>
        <item m="1" x="14"/>
        <item m="1" x="15"/>
        <item x="11"/>
        <item x="10"/>
        <item x="9"/>
        <item x="8"/>
        <item x="7"/>
        <item x="12"/>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x="13"/>
        <item t="default"/>
      </items>
    </pivotField>
    <pivotField compact="0" outline="0" subtotalTop="0" showAll="0"/>
    <pivotField axis="axisPage" compact="0" outline="0" subtotalTop="0" showAll="0">
      <items count="137">
        <item m="1" x="4"/>
        <item m="1" x="5"/>
        <item m="1" x="6"/>
        <item m="1" x="7"/>
        <item x="3"/>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x="2"/>
        <item x="0"/>
        <item x="1"/>
        <item t="default"/>
      </items>
    </pivotField>
    <pivotField axis="axisPage" compact="0" outline="0" subtotalTop="0" showAll="0">
      <items count="128">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x="3"/>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x="1"/>
        <item x="2"/>
        <item x="0"/>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s>
  <rowFields count="1">
    <field x="0"/>
  </rowFields>
  <rowItems count="7">
    <i>
      <x v="6"/>
    </i>
    <i>
      <x v="9"/>
    </i>
    <i>
      <x v="10"/>
    </i>
    <i>
      <x v="11"/>
    </i>
    <i>
      <x v="12"/>
    </i>
    <i>
      <x v="13"/>
    </i>
    <i>
      <x v="14"/>
    </i>
  </rowItems>
  <colFields count="1">
    <field x="-2"/>
  </colFields>
  <colItems count="4">
    <i>
      <x/>
    </i>
    <i i="1">
      <x v="1"/>
    </i>
    <i i="2">
      <x v="2"/>
    </i>
    <i i="3">
      <x v="3"/>
    </i>
  </colItems>
  <pageFields count="2">
    <pageField fld="2" item="133" hier="0"/>
    <pageField fld="3" hier="0"/>
  </pageFields>
  <dataFields count="4">
    <dataField name="Montant" fld="4" baseField="0" baseItem="-3" numFmtId="2"/>
    <dataField name="D?pr? ann?e" fld="5" baseField="0" baseItem="-3" numFmtId="2"/>
    <dataField name=" Total depre" fld="6" baseField="0" baseItem="0" numFmtId="2"/>
    <dataField name=" Reste Depre" fld="7" baseField="0" baseItem="0" numFmtId="2"/>
  </dataFields>
  <formats count="2">
    <format dxfId="1">
      <pivotArea outline="0" fieldPosition="0" dataOnly="0" labelOnly="1">
        <references count="2">
          <reference field="2" count="1">
            <x v="3"/>
          </reference>
          <reference field="4294967294" count="1">
            <x v="0"/>
          </reference>
        </references>
      </pivotArea>
    </format>
    <format dxfId="1">
      <pivotArea outline="0" fieldPosition="0" dataOnly="0" labelOnly="1">
        <references count="2">
          <reference field="2" count="1">
            <x v="3"/>
          </reference>
          <reference field="4294967294"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hyperlink" Target="mailto:intendant.free.fr" TargetMode="Externa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5.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sheetPr codeName="Feuil1"/>
  <dimension ref="A1:J24"/>
  <sheetViews>
    <sheetView showRowColHeaders="0" showZeros="0" tabSelected="1" showOutlineSymbols="0" zoomScale="85" zoomScaleNormal="85" workbookViewId="0" topLeftCell="A1">
      <selection activeCell="B1" sqref="B1"/>
    </sheetView>
  </sheetViews>
  <sheetFormatPr defaultColWidth="11.421875" defaultRowHeight="12.75"/>
  <cols>
    <col min="1" max="1" width="17.421875" style="0" customWidth="1"/>
    <col min="2" max="2" width="22.8515625" style="12" customWidth="1"/>
    <col min="6" max="6" width="20.7109375" style="0" customWidth="1"/>
  </cols>
  <sheetData>
    <row r="1" spans="1:10" ht="21.75" customHeight="1">
      <c r="A1" s="55" t="s">
        <v>0</v>
      </c>
      <c r="B1" s="115"/>
      <c r="C1" s="58"/>
      <c r="D1" s="59"/>
      <c r="E1" s="60"/>
      <c r="F1" s="60"/>
      <c r="G1" s="60"/>
      <c r="H1" s="60"/>
      <c r="I1" s="60"/>
      <c r="J1" s="60"/>
    </row>
    <row r="2" spans="1:10" ht="21" customHeight="1">
      <c r="A2" s="56" t="s">
        <v>1</v>
      </c>
      <c r="B2" s="69"/>
      <c r="C2" s="141">
        <f>IF(B2=0,,VLOOKUP(B2,catal2,2,FALSE))</f>
        <v>0</v>
      </c>
      <c r="D2" s="141"/>
      <c r="E2" s="141"/>
      <c r="F2" s="67">
        <v>6000</v>
      </c>
      <c r="G2" s="60"/>
      <c r="H2" s="134" t="s">
        <v>145</v>
      </c>
      <c r="I2" s="60"/>
      <c r="J2" s="60"/>
    </row>
    <row r="3" spans="1:10" ht="21.75" customHeight="1">
      <c r="A3" s="56" t="s">
        <v>2</v>
      </c>
      <c r="B3" s="69"/>
      <c r="C3" s="141">
        <f>IF(B3=0,,HLOOKUP(B2,SECT2,MATCH(B3,SECTION)+1,FALSE))</f>
        <v>0</v>
      </c>
      <c r="D3" s="141"/>
      <c r="E3" s="141"/>
      <c r="F3" s="60"/>
      <c r="G3" s="60"/>
      <c r="H3" s="128" t="str">
        <f>IF(H2=0,,VLOOKUP(H2,invent2,2,FALSE))</f>
        <v>REPERTOIRE</v>
      </c>
      <c r="I3" s="60"/>
      <c r="J3" s="60"/>
    </row>
    <row r="4" spans="1:10" ht="21" customHeight="1">
      <c r="A4" s="56" t="s">
        <v>3</v>
      </c>
      <c r="B4" s="69">
        <v>102</v>
      </c>
      <c r="C4" s="58"/>
      <c r="D4" s="59"/>
      <c r="E4" s="60"/>
      <c r="F4" s="139">
        <f>ROUND(F2/6.55957,2)</f>
        <v>914.69</v>
      </c>
      <c r="G4" s="60"/>
      <c r="H4" s="60"/>
      <c r="I4" s="60"/>
      <c r="J4" s="60"/>
    </row>
    <row r="5" spans="1:10" ht="21" customHeight="1">
      <c r="A5" s="56" t="s">
        <v>4</v>
      </c>
      <c r="B5" s="69">
        <v>2000</v>
      </c>
      <c r="C5" s="58"/>
      <c r="D5" s="59"/>
      <c r="E5" s="60"/>
      <c r="F5" s="60"/>
      <c r="G5" s="60"/>
      <c r="H5" s="60"/>
      <c r="I5" s="60"/>
      <c r="J5" s="60"/>
    </row>
    <row r="6" spans="1:10" ht="21" customHeight="1">
      <c r="A6" s="56" t="s">
        <v>5</v>
      </c>
      <c r="B6" s="116"/>
      <c r="C6" s="58"/>
      <c r="D6" s="59"/>
      <c r="E6" s="60"/>
      <c r="F6" s="139">
        <f>ROUND(F4*6.55957-F2,2)</f>
        <v>-0.03</v>
      </c>
      <c r="G6" s="60"/>
      <c r="H6" s="60"/>
      <c r="I6" s="60"/>
      <c r="J6" s="60"/>
    </row>
    <row r="7" spans="1:10" ht="21" customHeight="1">
      <c r="A7" s="56">
        <f>IF(Invent="V","ORIGINE1",)</f>
        <v>0</v>
      </c>
      <c r="B7" s="70">
        <f>IF(Invent="V",IF(C7=0,,INDEX(ORG,C7,2)),)</f>
        <v>0</v>
      </c>
      <c r="C7" s="58"/>
      <c r="D7" s="59"/>
      <c r="E7" s="60"/>
      <c r="F7" s="60"/>
      <c r="G7" s="60"/>
      <c r="H7" s="60"/>
      <c r="I7" s="60"/>
      <c r="J7" s="60"/>
    </row>
    <row r="8" spans="1:10" ht="21" customHeight="1">
      <c r="A8" s="56" t="str">
        <f>IF(Invent="V","MONTANT1","MONTANT")</f>
        <v>MONTANT</v>
      </c>
      <c r="B8" s="82"/>
      <c r="C8" s="58"/>
      <c r="D8" s="59"/>
      <c r="E8" s="60"/>
      <c r="F8" s="60"/>
      <c r="G8" s="60"/>
      <c r="H8" s="60"/>
      <c r="I8" s="60"/>
      <c r="J8" s="60"/>
    </row>
    <row r="9" spans="1:10" ht="21" customHeight="1">
      <c r="A9" s="56">
        <f>IF(Invent="V","ORIGINE2",)</f>
        <v>0</v>
      </c>
      <c r="B9" s="68">
        <f>IF(Invent="V",IF(C9=0,,INDEX(ORG,C9,2)),)</f>
        <v>0</v>
      </c>
      <c r="C9" s="58"/>
      <c r="D9" s="59"/>
      <c r="E9" s="60"/>
      <c r="F9" s="60"/>
      <c r="G9" s="60"/>
      <c r="H9" s="60"/>
      <c r="I9" s="60"/>
      <c r="J9" s="60"/>
    </row>
    <row r="10" spans="1:10" ht="21" customHeight="1">
      <c r="A10" s="56">
        <f>IF(Invent="V","MONTANT2",)</f>
        <v>0</v>
      </c>
      <c r="B10" s="89"/>
      <c r="C10" s="58"/>
      <c r="D10" s="59"/>
      <c r="E10" s="60"/>
      <c r="F10" s="60"/>
      <c r="G10" s="60"/>
      <c r="H10" s="60"/>
      <c r="I10" s="60"/>
      <c r="J10" s="60"/>
    </row>
    <row r="11" spans="1:10" ht="21" customHeight="1">
      <c r="A11" s="56">
        <f>IF(Invent="V","ORIGINE3",)</f>
        <v>0</v>
      </c>
      <c r="B11" s="70">
        <f>IF(Invent="V",IF(C11=0,,INDEX(ORG,C11,2)),)</f>
        <v>0</v>
      </c>
      <c r="C11" s="58"/>
      <c r="D11" s="59"/>
      <c r="E11" s="60"/>
      <c r="F11" s="60"/>
      <c r="G11" s="60"/>
      <c r="H11" s="60"/>
      <c r="I11" s="60"/>
      <c r="J11" s="60"/>
    </row>
    <row r="12" spans="1:10" ht="21" customHeight="1">
      <c r="A12" s="56">
        <f>IF(Invent="V","MONTANT3",)</f>
        <v>0</v>
      </c>
      <c r="B12" s="82"/>
      <c r="C12" s="58"/>
      <c r="D12" s="59"/>
      <c r="E12" s="60"/>
      <c r="F12" s="60"/>
      <c r="G12" s="60"/>
      <c r="H12" s="60"/>
      <c r="I12" s="60"/>
      <c r="J12" s="60"/>
    </row>
    <row r="13" spans="1:10" ht="21" customHeight="1">
      <c r="A13" s="56">
        <f>IF(Invent="V","VALEUR TOTALE",)</f>
        <v>0</v>
      </c>
      <c r="B13" s="83">
        <f>IF(A13=0,,B12+B10+B8)</f>
        <v>0</v>
      </c>
      <c r="C13" s="58"/>
      <c r="D13" s="59"/>
      <c r="E13" s="60"/>
      <c r="F13" s="140" t="s">
        <v>69</v>
      </c>
      <c r="G13" s="140"/>
      <c r="H13" s="140"/>
      <c r="I13" s="60"/>
      <c r="J13" s="60"/>
    </row>
    <row r="14" spans="1:10" ht="21" customHeight="1">
      <c r="A14" s="56" t="str">
        <f>IF(Invent="V","DUREE","NOMBRE")</f>
        <v>NOMBRE</v>
      </c>
      <c r="B14" s="117">
        <v>5</v>
      </c>
      <c r="C14" s="58"/>
      <c r="D14" s="59"/>
      <c r="E14" s="60"/>
      <c r="F14" s="72" t="s">
        <v>141</v>
      </c>
      <c r="G14" s="60"/>
      <c r="H14" s="60"/>
      <c r="I14" s="60"/>
      <c r="J14" s="60"/>
    </row>
    <row r="15" spans="1:10" ht="21" customHeight="1" thickBot="1">
      <c r="A15" s="57" t="s">
        <v>7</v>
      </c>
      <c r="B15" s="71"/>
      <c r="C15" s="58"/>
      <c r="D15" s="59"/>
      <c r="E15" s="60"/>
      <c r="F15" s="140" t="s">
        <v>70</v>
      </c>
      <c r="G15" s="140"/>
      <c r="H15" s="140"/>
      <c r="I15" s="60"/>
      <c r="J15" s="60"/>
    </row>
    <row r="16" spans="1:10" ht="12.75">
      <c r="A16" s="60"/>
      <c r="B16" s="60"/>
      <c r="C16" s="60"/>
      <c r="D16" s="60"/>
      <c r="E16" s="60"/>
      <c r="F16" s="60"/>
      <c r="G16" s="60"/>
      <c r="H16" s="60"/>
      <c r="I16" s="60"/>
      <c r="J16" s="60"/>
    </row>
    <row r="17" spans="1:10" ht="12.75">
      <c r="A17" s="60"/>
      <c r="B17" s="60"/>
      <c r="C17" s="60"/>
      <c r="D17" s="60"/>
      <c r="E17" s="60"/>
      <c r="F17" s="60"/>
      <c r="G17" s="60"/>
      <c r="H17" s="60"/>
      <c r="I17" s="60"/>
      <c r="J17" s="60"/>
    </row>
    <row r="18" spans="1:10" ht="12.75">
      <c r="A18" s="60"/>
      <c r="B18" s="60"/>
      <c r="C18" s="60"/>
      <c r="D18" s="60"/>
      <c r="E18" s="60"/>
      <c r="F18" s="60"/>
      <c r="G18" s="60"/>
      <c r="H18" s="60"/>
      <c r="I18" s="60"/>
      <c r="J18" s="60"/>
    </row>
    <row r="19" spans="1:10" ht="12.75">
      <c r="A19" s="60"/>
      <c r="B19" s="60"/>
      <c r="C19" s="60"/>
      <c r="D19" s="60"/>
      <c r="E19" s="60"/>
      <c r="F19" s="60"/>
      <c r="G19" s="60"/>
      <c r="H19" s="60"/>
      <c r="I19" s="60"/>
      <c r="J19" s="60"/>
    </row>
    <row r="20" spans="1:10" ht="12.75">
      <c r="A20" s="60"/>
      <c r="B20" s="60"/>
      <c r="C20" s="60"/>
      <c r="D20" s="60"/>
      <c r="E20" s="60"/>
      <c r="F20" s="60"/>
      <c r="G20" s="60"/>
      <c r="H20" s="60"/>
      <c r="I20" s="60"/>
      <c r="J20" s="60"/>
    </row>
    <row r="21" spans="1:10" ht="12.75">
      <c r="A21" s="60"/>
      <c r="B21" s="60"/>
      <c r="C21" s="60"/>
      <c r="D21" s="60"/>
      <c r="E21" s="60"/>
      <c r="F21" s="60"/>
      <c r="G21" s="60"/>
      <c r="H21" s="60"/>
      <c r="I21" s="60"/>
      <c r="J21" s="60"/>
    </row>
    <row r="22" spans="1:10" ht="12.75">
      <c r="A22" s="60"/>
      <c r="B22" s="60"/>
      <c r="C22" s="60"/>
      <c r="D22" s="60"/>
      <c r="E22" s="60"/>
      <c r="F22" s="60"/>
      <c r="G22" s="60"/>
      <c r="H22" s="60"/>
      <c r="I22" s="60"/>
      <c r="J22" s="60"/>
    </row>
    <row r="23" spans="1:10" ht="12.75">
      <c r="A23" s="60"/>
      <c r="B23" s="60"/>
      <c r="C23" s="60"/>
      <c r="D23" s="60"/>
      <c r="E23" s="60"/>
      <c r="F23" s="60"/>
      <c r="G23" s="60"/>
      <c r="H23" s="60"/>
      <c r="I23" s="60"/>
      <c r="J23" s="60"/>
    </row>
    <row r="24" spans="1:10" ht="12.75">
      <c r="A24" s="60"/>
      <c r="B24" s="60"/>
      <c r="C24" s="60"/>
      <c r="D24" s="60"/>
      <c r="E24" s="60"/>
      <c r="F24" s="60"/>
      <c r="G24" s="60"/>
      <c r="H24" s="60"/>
      <c r="I24" s="60"/>
      <c r="J24" s="60"/>
    </row>
  </sheetData>
  <sheetProtection sheet="1" objects="1" scenarios="1"/>
  <mergeCells count="4">
    <mergeCell ref="F13:H13"/>
    <mergeCell ref="F15:H15"/>
    <mergeCell ref="C3:E3"/>
    <mergeCell ref="C2:E2"/>
  </mergeCells>
  <dataValidations count="6">
    <dataValidation errorStyle="warning" type="list" allowBlank="1" showInputMessage="1" showErrorMessage="1" error="Vérifiez le compte&#10;annuler ? &#10;si vous confirmez pensez à le rajouter &#10;dans la feuille Cst" sqref="B1">
      <formula1>CPT</formula1>
    </dataValidation>
    <dataValidation errorStyle="warning" type="list" showInputMessage="1" showErrorMessage="1" error="Vérifiez le catalogue !&#10;            Annulez ?&#10;Si vous confirmez, pensez à saisir ce catalogue dans la feuille Cst" sqref="B2">
      <formula1>CATALOGUE</formula1>
    </dataValidation>
    <dataValidation errorStyle="warning" type="list" showInputMessage="1" showErrorMessage="1" error="Vérifiez la section  !&#10;         Annulez !&#10;Si vous confirmez, pensez à saisir cette section dans la feuille Cst" sqref="B3">
      <formula1>SECTION</formula1>
    </dataValidation>
    <dataValidation errorStyle="warning" type="list" allowBlank="1" showInputMessage="1" showErrorMessage="1" error="Verifiez la durée" sqref="B14">
      <formula1>DUREE</formula1>
    </dataValidation>
    <dataValidation errorStyle="information" type="list" allowBlank="1" showInputMessage="1" showErrorMessage="1" error="Lieu inconnu&#10;confirmez ou annulez&#10;Vous pouvez les saisir dans la feuille Cst" sqref="B15">
      <formula1>LIEU</formula1>
    </dataValidation>
    <dataValidation type="list" allowBlank="1" showInputMessage="1" showErrorMessage="1" sqref="H2">
      <formula1>Inventaire</formula1>
    </dataValidation>
  </dataValidations>
  <printOptions/>
  <pageMargins left="0.75" right="0.75" top="1" bottom="1" header="0.4921259845" footer="0.4921259845"/>
  <pageSetup horizontalDpi="600" verticalDpi="600" orientation="portrait" paperSize="9" r:id="rId4"/>
  <headerFooter alignWithMargins="0">
    <oddHeader>&amp;C&amp;A</oddHeader>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Feuil10"/>
  <dimension ref="A1:M41"/>
  <sheetViews>
    <sheetView workbookViewId="0" topLeftCell="A1">
      <selection activeCell="A1" sqref="A1"/>
    </sheetView>
  </sheetViews>
  <sheetFormatPr defaultColWidth="11.421875" defaultRowHeight="12.75"/>
  <cols>
    <col min="1" max="1" width="11.421875" style="11" customWidth="1"/>
    <col min="2" max="2" width="17.28125" style="11" customWidth="1"/>
    <col min="3" max="3" width="16.28125" style="11" bestFit="1" customWidth="1"/>
    <col min="4" max="4" width="11.421875" style="11" customWidth="1"/>
    <col min="5" max="5" width="2.8515625" style="11" bestFit="1" customWidth="1"/>
    <col min="6" max="6" width="24.8515625" style="11" bestFit="1" customWidth="1"/>
    <col min="7" max="7" width="9.421875" style="11" bestFit="1" customWidth="1"/>
    <col min="8" max="8" width="23.8515625" style="11" bestFit="1" customWidth="1"/>
    <col min="9" max="9" width="7.140625" style="11" customWidth="1"/>
    <col min="10" max="10" width="25.28125" style="11" bestFit="1" customWidth="1"/>
    <col min="11" max="11" width="5.8515625" style="11" customWidth="1"/>
    <col min="12" max="12" width="14.7109375" style="11" customWidth="1"/>
    <col min="13" max="16384" width="11.421875" style="11" customWidth="1"/>
  </cols>
  <sheetData>
    <row r="1" spans="1:13" ht="14.25" thickBot="1" thickTop="1">
      <c r="A1" s="119" t="s">
        <v>0</v>
      </c>
      <c r="B1" s="129" t="s">
        <v>11</v>
      </c>
      <c r="C1" s="129" t="s">
        <v>54</v>
      </c>
      <c r="D1" s="119" t="s">
        <v>6</v>
      </c>
      <c r="E1" s="142" t="s">
        <v>1</v>
      </c>
      <c r="F1" s="143"/>
      <c r="G1" s="131" t="s">
        <v>2</v>
      </c>
      <c r="H1" s="132" t="s">
        <v>22</v>
      </c>
      <c r="I1" s="132" t="s">
        <v>90</v>
      </c>
      <c r="J1" s="132" t="s">
        <v>76</v>
      </c>
      <c r="K1" s="130" t="s">
        <v>91</v>
      </c>
      <c r="L1" s="119" t="s">
        <v>7</v>
      </c>
      <c r="M1" s="11" t="s">
        <v>72</v>
      </c>
    </row>
    <row r="2" spans="1:13" ht="14.25" thickBot="1" thickTop="1">
      <c r="A2" s="77">
        <v>21541</v>
      </c>
      <c r="B2" s="73" t="s">
        <v>55</v>
      </c>
      <c r="C2" s="74" t="s">
        <v>19</v>
      </c>
      <c r="D2" s="104">
        <v>5</v>
      </c>
      <c r="E2" s="124" t="s">
        <v>22</v>
      </c>
      <c r="F2" s="107" t="s">
        <v>110</v>
      </c>
      <c r="G2" s="126" t="s">
        <v>22</v>
      </c>
      <c r="H2" s="120" t="s">
        <v>118</v>
      </c>
      <c r="I2" s="120"/>
      <c r="J2" s="120" t="s">
        <v>129</v>
      </c>
      <c r="K2" s="110"/>
      <c r="L2" s="77" t="s">
        <v>108</v>
      </c>
      <c r="M2" s="112">
        <v>2002</v>
      </c>
    </row>
    <row r="3" spans="1:13" ht="14.25" thickBot="1" thickTop="1">
      <c r="A3" s="78">
        <v>21542</v>
      </c>
      <c r="B3" s="73" t="s">
        <v>56</v>
      </c>
      <c r="C3" s="74" t="s">
        <v>57</v>
      </c>
      <c r="D3" s="105">
        <v>10</v>
      </c>
      <c r="E3" s="125" t="s">
        <v>90</v>
      </c>
      <c r="F3" s="108" t="s">
        <v>111</v>
      </c>
      <c r="G3" s="127" t="s">
        <v>90</v>
      </c>
      <c r="H3" s="121" t="s">
        <v>114</v>
      </c>
      <c r="I3" s="121"/>
      <c r="J3" s="121" t="s">
        <v>130</v>
      </c>
      <c r="K3" s="25"/>
      <c r="L3" s="78" t="s">
        <v>109</v>
      </c>
      <c r="M3" s="11" t="s">
        <v>99</v>
      </c>
    </row>
    <row r="4" spans="1:13" ht="14.25" thickBot="1" thickTop="1">
      <c r="A4" s="78">
        <v>21544</v>
      </c>
      <c r="B4" s="73" t="s">
        <v>58</v>
      </c>
      <c r="C4" s="74" t="s">
        <v>20</v>
      </c>
      <c r="D4" s="105">
        <v>20</v>
      </c>
      <c r="E4" s="125" t="s">
        <v>76</v>
      </c>
      <c r="F4" s="108" t="s">
        <v>112</v>
      </c>
      <c r="G4" s="127" t="s">
        <v>76</v>
      </c>
      <c r="H4" s="121" t="s">
        <v>115</v>
      </c>
      <c r="I4" s="121"/>
      <c r="J4" s="121" t="s">
        <v>131</v>
      </c>
      <c r="K4" s="25"/>
      <c r="L4" s="78"/>
      <c r="M4" s="113">
        <v>1</v>
      </c>
    </row>
    <row r="5" spans="1:13" ht="14.25" thickBot="1" thickTop="1">
      <c r="A5" s="78">
        <v>216</v>
      </c>
      <c r="B5" s="73" t="s">
        <v>59</v>
      </c>
      <c r="C5" s="74" t="s">
        <v>23</v>
      </c>
      <c r="D5" s="105"/>
      <c r="E5" s="125" t="s">
        <v>139</v>
      </c>
      <c r="F5" s="108" t="s">
        <v>113</v>
      </c>
      <c r="G5" s="127" t="s">
        <v>91</v>
      </c>
      <c r="H5" s="121" t="s">
        <v>116</v>
      </c>
      <c r="I5" s="121"/>
      <c r="J5" s="121" t="s">
        <v>132</v>
      </c>
      <c r="K5" s="25"/>
      <c r="L5" s="78"/>
      <c r="M5" s="11" t="s">
        <v>100</v>
      </c>
    </row>
    <row r="6" spans="1:13" ht="14.25" thickBot="1" thickTop="1">
      <c r="A6" s="78">
        <v>2183</v>
      </c>
      <c r="B6" s="73" t="s">
        <v>60</v>
      </c>
      <c r="C6" s="74" t="s">
        <v>24</v>
      </c>
      <c r="D6" s="105"/>
      <c r="E6" s="78"/>
      <c r="F6" s="108"/>
      <c r="G6" s="127" t="s">
        <v>92</v>
      </c>
      <c r="H6" s="121" t="s">
        <v>117</v>
      </c>
      <c r="I6" s="121"/>
      <c r="J6" s="121" t="s">
        <v>133</v>
      </c>
      <c r="K6" s="25"/>
      <c r="L6" s="78"/>
      <c r="M6" s="119">
        <v>-4159</v>
      </c>
    </row>
    <row r="7" spans="1:12" ht="14.25" thickBot="1" thickTop="1">
      <c r="A7" s="78">
        <v>2184</v>
      </c>
      <c r="B7" s="73" t="s">
        <v>61</v>
      </c>
      <c r="C7" s="74" t="s">
        <v>62</v>
      </c>
      <c r="D7" s="106"/>
      <c r="E7" s="78"/>
      <c r="F7" s="108"/>
      <c r="G7" s="127" t="s">
        <v>93</v>
      </c>
      <c r="H7" s="121" t="s">
        <v>119</v>
      </c>
      <c r="I7" s="121"/>
      <c r="J7" s="121" t="s">
        <v>134</v>
      </c>
      <c r="K7" s="25"/>
      <c r="L7" s="78"/>
    </row>
    <row r="8" spans="1:12" ht="14.25" thickBot="1" thickTop="1">
      <c r="A8" s="78"/>
      <c r="B8" s="73" t="s">
        <v>63</v>
      </c>
      <c r="C8" s="74" t="s">
        <v>26</v>
      </c>
      <c r="D8" s="11" t="s">
        <v>98</v>
      </c>
      <c r="E8" s="78"/>
      <c r="F8" s="108"/>
      <c r="G8" s="127" t="s">
        <v>94</v>
      </c>
      <c r="H8" s="121" t="s">
        <v>120</v>
      </c>
      <c r="I8" s="121"/>
      <c r="J8" s="121" t="s">
        <v>135</v>
      </c>
      <c r="K8" s="25"/>
      <c r="L8" s="78"/>
    </row>
    <row r="9" spans="1:12" ht="14.25" thickBot="1" thickTop="1">
      <c r="A9" s="78"/>
      <c r="B9" s="73" t="s">
        <v>64</v>
      </c>
      <c r="C9" s="74" t="s">
        <v>25</v>
      </c>
      <c r="D9" s="123">
        <f>3500/6.55957</f>
        <v>533.57</v>
      </c>
      <c r="E9" s="78"/>
      <c r="F9" s="108"/>
      <c r="G9" s="127" t="s">
        <v>75</v>
      </c>
      <c r="H9" s="121" t="s">
        <v>121</v>
      </c>
      <c r="I9" s="121"/>
      <c r="J9" s="121" t="s">
        <v>136</v>
      </c>
      <c r="K9" s="25"/>
      <c r="L9" s="78"/>
    </row>
    <row r="10" spans="1:12" ht="13.5" thickTop="1">
      <c r="A10" s="78"/>
      <c r="B10" s="73" t="s">
        <v>28</v>
      </c>
      <c r="C10" s="74" t="s">
        <v>28</v>
      </c>
      <c r="D10" s="11" t="s">
        <v>140</v>
      </c>
      <c r="E10" s="78"/>
      <c r="F10" s="108"/>
      <c r="G10" s="127" t="s">
        <v>96</v>
      </c>
      <c r="H10" s="121" t="s">
        <v>122</v>
      </c>
      <c r="I10" s="121"/>
      <c r="J10" s="121" t="s">
        <v>137</v>
      </c>
      <c r="K10" s="25"/>
      <c r="L10" s="78"/>
    </row>
    <row r="11" spans="1:12" ht="13.5" thickBot="1">
      <c r="A11" s="79"/>
      <c r="B11" s="73"/>
      <c r="C11" s="74"/>
      <c r="E11" s="78"/>
      <c r="F11" s="108"/>
      <c r="G11" s="127" t="s">
        <v>97</v>
      </c>
      <c r="H11" s="121" t="s">
        <v>123</v>
      </c>
      <c r="I11" s="121"/>
      <c r="J11" s="121" t="s">
        <v>138</v>
      </c>
      <c r="K11" s="25"/>
      <c r="L11" s="78"/>
    </row>
    <row r="12" spans="2:12" ht="13.5" thickTop="1">
      <c r="B12" s="73"/>
      <c r="C12" s="74"/>
      <c r="E12" s="78"/>
      <c r="F12" s="108"/>
      <c r="G12" s="127" t="s">
        <v>95</v>
      </c>
      <c r="H12" s="121" t="s">
        <v>128</v>
      </c>
      <c r="I12" s="121"/>
      <c r="J12" s="121"/>
      <c r="K12" s="25"/>
      <c r="L12" s="78"/>
    </row>
    <row r="13" spans="2:12" ht="12.75">
      <c r="B13" s="73"/>
      <c r="C13" s="74"/>
      <c r="E13" s="78"/>
      <c r="F13" s="108"/>
      <c r="G13" s="127" t="s">
        <v>124</v>
      </c>
      <c r="H13" s="121" t="s">
        <v>126</v>
      </c>
      <c r="I13" s="121"/>
      <c r="J13" s="121"/>
      <c r="K13" s="25"/>
      <c r="L13" s="78"/>
    </row>
    <row r="14" spans="2:12" ht="12.75">
      <c r="B14" s="73"/>
      <c r="C14" s="74"/>
      <c r="E14" s="78"/>
      <c r="F14" s="108"/>
      <c r="G14" s="127" t="s">
        <v>125</v>
      </c>
      <c r="H14" s="121" t="s">
        <v>127</v>
      </c>
      <c r="I14" s="121"/>
      <c r="J14" s="121"/>
      <c r="K14" s="25"/>
      <c r="L14" s="78"/>
    </row>
    <row r="15" spans="2:12" ht="13.5" thickBot="1">
      <c r="B15" s="73"/>
      <c r="C15" s="74"/>
      <c r="E15" s="78"/>
      <c r="F15" s="108"/>
      <c r="G15" s="127"/>
      <c r="H15" s="121"/>
      <c r="I15" s="121"/>
      <c r="J15" s="121"/>
      <c r="K15" s="25"/>
      <c r="L15" s="78"/>
    </row>
    <row r="16" spans="2:12" ht="14.25" thickBot="1" thickTop="1">
      <c r="B16" s="75"/>
      <c r="C16" s="76"/>
      <c r="D16" s="119" t="s">
        <v>43</v>
      </c>
      <c r="E16" s="79"/>
      <c r="F16" s="109"/>
      <c r="G16" s="75"/>
      <c r="H16" s="122"/>
      <c r="I16" s="122"/>
      <c r="J16" s="122"/>
      <c r="K16" s="111"/>
      <c r="L16" s="78"/>
    </row>
    <row r="17" spans="2:12" ht="14.25" thickBot="1" thickTop="1">
      <c r="B17" s="131" t="s">
        <v>29</v>
      </c>
      <c r="C17" s="113"/>
      <c r="D17" s="119" t="s">
        <v>146</v>
      </c>
      <c r="L17" s="78"/>
    </row>
    <row r="18" spans="2:12" ht="13.5" thickTop="1">
      <c r="B18" s="124" t="s">
        <v>144</v>
      </c>
      <c r="C18" s="135" t="s">
        <v>147</v>
      </c>
      <c r="D18" s="107">
        <v>601</v>
      </c>
      <c r="L18" s="78"/>
    </row>
    <row r="19" spans="2:12" ht="12.75">
      <c r="B19" s="125" t="s">
        <v>145</v>
      </c>
      <c r="C19" s="136" t="s">
        <v>142</v>
      </c>
      <c r="D19" s="108">
        <v>102</v>
      </c>
      <c r="L19" s="78"/>
    </row>
    <row r="20" spans="2:12" ht="12.75">
      <c r="B20" s="125" t="s">
        <v>124</v>
      </c>
      <c r="C20" s="136" t="s">
        <v>143</v>
      </c>
      <c r="D20" s="108">
        <v>202</v>
      </c>
      <c r="L20" s="78"/>
    </row>
    <row r="21" spans="2:12" ht="12.75">
      <c r="B21" s="125"/>
      <c r="C21" s="136"/>
      <c r="D21" s="108"/>
      <c r="L21" s="78"/>
    </row>
    <row r="22" spans="2:12" ht="13.5" thickBot="1">
      <c r="B22" s="133"/>
      <c r="C22" s="137"/>
      <c r="D22" s="109"/>
      <c r="L22" s="78"/>
    </row>
    <row r="23" ht="13.5" thickTop="1">
      <c r="L23" s="78"/>
    </row>
    <row r="24" ht="12.75">
      <c r="L24" s="78"/>
    </row>
    <row r="25" ht="12.75">
      <c r="L25" s="78"/>
    </row>
    <row r="26" ht="12.75">
      <c r="L26" s="78"/>
    </row>
    <row r="27" ht="12.75">
      <c r="L27" s="78"/>
    </row>
    <row r="28" ht="12.75">
      <c r="L28" s="78"/>
    </row>
    <row r="29" ht="12.75">
      <c r="L29" s="78"/>
    </row>
    <row r="30" ht="12.75">
      <c r="L30" s="78"/>
    </row>
    <row r="31" ht="12.75">
      <c r="L31" s="78"/>
    </row>
    <row r="32" ht="12.75">
      <c r="L32" s="78"/>
    </row>
    <row r="33" ht="12.75">
      <c r="L33" s="78"/>
    </row>
    <row r="34" ht="12.75">
      <c r="L34" s="78"/>
    </row>
    <row r="35" ht="12.75">
      <c r="L35" s="78"/>
    </row>
    <row r="36" ht="12.75">
      <c r="L36" s="78"/>
    </row>
    <row r="37" ht="12.75">
      <c r="L37" s="78"/>
    </row>
    <row r="38" ht="12.75">
      <c r="L38" s="78"/>
    </row>
    <row r="39" ht="12.75">
      <c r="L39" s="78"/>
    </row>
    <row r="40" ht="12.75">
      <c r="L40" s="78"/>
    </row>
    <row r="41" ht="13.5" thickBot="1">
      <c r="L41" s="79"/>
    </row>
    <row r="42" ht="13.5" thickTop="1"/>
  </sheetData>
  <mergeCells count="1">
    <mergeCell ref="E1:F1"/>
  </mergeCells>
  <printOptions/>
  <pageMargins left="0.75" right="0.75" top="1" bottom="1" header="0.4921259845" footer="0.4921259845"/>
  <pageSetup orientation="portrait" paperSize="9"/>
  <headerFooter alignWithMargins="0">
    <oddHeader>&amp;C&amp;A</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codeName="Feuil12"/>
  <dimension ref="A1:E4"/>
  <sheetViews>
    <sheetView workbookViewId="0" topLeftCell="A1">
      <pane ySplit="1" topLeftCell="BM2" activePane="bottomLeft" state="frozen"/>
      <selection pane="topLeft" activeCell="A1" sqref="A1"/>
      <selection pane="bottomLeft" activeCell="A2" sqref="A2"/>
    </sheetView>
  </sheetViews>
  <sheetFormatPr defaultColWidth="11.421875" defaultRowHeight="12.75"/>
  <cols>
    <col min="1" max="3" width="11.421875" style="118" customWidth="1"/>
  </cols>
  <sheetData>
    <row r="1" spans="1:5" ht="12.75">
      <c r="A1" s="118" t="s">
        <v>0</v>
      </c>
      <c r="B1" s="118" t="s">
        <v>43</v>
      </c>
      <c r="C1" s="118" t="s">
        <v>105</v>
      </c>
      <c r="D1" t="s">
        <v>107</v>
      </c>
      <c r="E1" t="s">
        <v>106</v>
      </c>
    </row>
    <row r="2" spans="1:5" ht="12.75">
      <c r="A2" s="118">
        <v>2183</v>
      </c>
      <c r="B2" s="118">
        <v>101</v>
      </c>
      <c r="C2" s="118">
        <v>2000</v>
      </c>
      <c r="D2">
        <v>231.83</v>
      </c>
      <c r="E2">
        <v>0.02</v>
      </c>
    </row>
    <row r="3" spans="1:5" ht="12.75">
      <c r="A3" s="118">
        <v>2183</v>
      </c>
      <c r="B3" s="118">
        <v>101</v>
      </c>
      <c r="C3" s="118">
        <v>2000</v>
      </c>
      <c r="D3">
        <v>686.17</v>
      </c>
      <c r="E3">
        <v>0.02</v>
      </c>
    </row>
    <row r="4" spans="1:5" ht="12.75">
      <c r="A4" s="118">
        <v>216</v>
      </c>
      <c r="B4" s="118">
        <v>520</v>
      </c>
      <c r="C4" s="118">
        <v>1993</v>
      </c>
      <c r="D4">
        <v>2383.08</v>
      </c>
      <c r="E4">
        <v>-0.02</v>
      </c>
    </row>
  </sheetData>
  <autoFilter ref="A1:E1"/>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4"/>
  <dimension ref="A1:I4"/>
  <sheetViews>
    <sheetView workbookViewId="0" topLeftCell="A1">
      <pane ySplit="1" topLeftCell="BM2" activePane="bottomLeft" state="frozen"/>
      <selection pane="topLeft" activeCell="B1" sqref="B1"/>
      <selection pane="bottomLeft" activeCell="A2" sqref="A2"/>
    </sheetView>
  </sheetViews>
  <sheetFormatPr defaultColWidth="11.421875" defaultRowHeight="12.75"/>
  <cols>
    <col min="1" max="4" width="11.421875" style="118" customWidth="1"/>
    <col min="6" max="6" width="27.00390625" style="118" customWidth="1"/>
    <col min="7" max="7" width="11.421875" style="10" customWidth="1"/>
    <col min="8" max="8" width="11.421875" style="138" customWidth="1"/>
    <col min="9" max="9" width="11.421875" style="118" customWidth="1"/>
  </cols>
  <sheetData>
    <row r="1" spans="1:9" ht="12.75">
      <c r="A1" s="118" t="s">
        <v>0</v>
      </c>
      <c r="B1" s="118" t="s">
        <v>148</v>
      </c>
      <c r="C1" s="118" t="s">
        <v>149</v>
      </c>
      <c r="D1" s="118" t="s">
        <v>150</v>
      </c>
      <c r="E1" t="s">
        <v>105</v>
      </c>
      <c r="F1" s="118" t="s">
        <v>5</v>
      </c>
      <c r="G1" s="10" t="s">
        <v>107</v>
      </c>
      <c r="H1" s="138" t="s">
        <v>151</v>
      </c>
      <c r="I1" s="118" t="s">
        <v>7</v>
      </c>
    </row>
    <row r="2" spans="1:9" ht="12.75">
      <c r="A2" s="118">
        <v>6067</v>
      </c>
      <c r="B2" s="118" t="s">
        <v>22</v>
      </c>
      <c r="C2" s="118" t="s">
        <v>92</v>
      </c>
      <c r="D2" s="118">
        <v>101</v>
      </c>
      <c r="E2">
        <v>2000</v>
      </c>
      <c r="F2" s="118" t="s">
        <v>165</v>
      </c>
      <c r="G2" s="10">
        <v>2424.4</v>
      </c>
      <c r="H2" s="138">
        <v>5</v>
      </c>
      <c r="I2" s="118" t="s">
        <v>166</v>
      </c>
    </row>
    <row r="3" spans="1:9" ht="12.75">
      <c r="A3" s="118">
        <v>6068</v>
      </c>
      <c r="B3" s="118" t="s">
        <v>22</v>
      </c>
      <c r="C3" s="118" t="s">
        <v>22</v>
      </c>
      <c r="D3" s="118">
        <v>100</v>
      </c>
      <c r="E3">
        <v>2000</v>
      </c>
      <c r="F3" s="118" t="s">
        <v>159</v>
      </c>
      <c r="G3" s="10">
        <v>2286.74</v>
      </c>
      <c r="H3" s="138">
        <v>2</v>
      </c>
      <c r="I3" s="118" t="s">
        <v>160</v>
      </c>
    </row>
    <row r="4" spans="1:9" ht="12.75">
      <c r="A4" s="118">
        <v>6067</v>
      </c>
      <c r="B4" s="118" t="s">
        <v>90</v>
      </c>
      <c r="D4" s="118">
        <v>100</v>
      </c>
      <c r="E4">
        <v>2000</v>
      </c>
      <c r="F4" s="118" t="s">
        <v>44</v>
      </c>
      <c r="G4" s="10">
        <v>150</v>
      </c>
      <c r="H4" s="138">
        <v>5</v>
      </c>
      <c r="I4" s="118" t="s">
        <v>152</v>
      </c>
    </row>
  </sheetData>
  <autoFilter ref="A1:I1"/>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Feuil13"/>
  <dimension ref="A1:I4"/>
  <sheetViews>
    <sheetView workbookViewId="0" topLeftCell="A1">
      <pane ySplit="1" topLeftCell="BM2" activePane="bottomLeft" state="frozen"/>
      <selection pane="topLeft" activeCell="A1" sqref="A1"/>
      <selection pane="bottomLeft" activeCell="A2" sqref="A2"/>
    </sheetView>
  </sheetViews>
  <sheetFormatPr defaultColWidth="11.421875" defaultRowHeight="12.75"/>
  <cols>
    <col min="1" max="1" width="11.421875" style="118" customWidth="1"/>
    <col min="2" max="2" width="7.140625" style="118" bestFit="1" customWidth="1"/>
    <col min="3" max="3" width="8.421875" style="118" bestFit="1" customWidth="1"/>
    <col min="4" max="4" width="7.7109375" style="118" bestFit="1" customWidth="1"/>
    <col min="5" max="5" width="10.00390625" style="0" bestFit="1" customWidth="1"/>
    <col min="6" max="6" width="24.57421875" style="118" customWidth="1"/>
    <col min="7" max="7" width="11.421875" style="10" customWidth="1"/>
    <col min="8" max="8" width="11.7109375" style="138" bestFit="1" customWidth="1"/>
    <col min="9" max="9" width="14.8515625" style="118" customWidth="1"/>
  </cols>
  <sheetData>
    <row r="1" spans="1:9" ht="12.75">
      <c r="A1" s="118" t="s">
        <v>0</v>
      </c>
      <c r="B1" s="118" t="s">
        <v>148</v>
      </c>
      <c r="C1" s="118" t="s">
        <v>149</v>
      </c>
      <c r="D1" s="118" t="s">
        <v>150</v>
      </c>
      <c r="E1" t="s">
        <v>105</v>
      </c>
      <c r="F1" s="118" t="s">
        <v>5</v>
      </c>
      <c r="G1" s="10" t="s">
        <v>107</v>
      </c>
      <c r="H1" s="138" t="s">
        <v>151</v>
      </c>
      <c r="I1" s="118" t="s">
        <v>7</v>
      </c>
    </row>
    <row r="2" spans="1:9" ht="12.75">
      <c r="A2" s="118" t="s">
        <v>157</v>
      </c>
      <c r="B2" s="118" t="s">
        <v>76</v>
      </c>
      <c r="D2" s="118">
        <v>201</v>
      </c>
      <c r="E2">
        <v>2000</v>
      </c>
      <c r="F2" s="118" t="s">
        <v>154</v>
      </c>
      <c r="G2" s="10">
        <v>500</v>
      </c>
      <c r="H2" s="138">
        <v>2</v>
      </c>
      <c r="I2" s="118" t="s">
        <v>158</v>
      </c>
    </row>
    <row r="3" spans="1:9" ht="12.75">
      <c r="A3" s="118" t="s">
        <v>155</v>
      </c>
      <c r="B3" s="118" t="s">
        <v>90</v>
      </c>
      <c r="D3" s="118">
        <v>200</v>
      </c>
      <c r="E3">
        <v>2000</v>
      </c>
      <c r="F3" s="118" t="s">
        <v>156</v>
      </c>
      <c r="G3" s="10">
        <v>600</v>
      </c>
      <c r="H3" s="138">
        <v>5</v>
      </c>
      <c r="I3" s="118" t="s">
        <v>103</v>
      </c>
    </row>
    <row r="4" spans="1:9" ht="12.75">
      <c r="A4" s="118">
        <v>6067</v>
      </c>
      <c r="B4" s="118" t="s">
        <v>153</v>
      </c>
      <c r="D4" s="118" t="s">
        <v>167</v>
      </c>
      <c r="E4">
        <v>2000</v>
      </c>
      <c r="F4" s="118" t="s">
        <v>154</v>
      </c>
      <c r="G4" s="10">
        <v>1500</v>
      </c>
      <c r="H4" s="138">
        <v>5</v>
      </c>
      <c r="I4" s="118" t="s">
        <v>152</v>
      </c>
    </row>
  </sheetData>
  <autoFilter ref="A1:I1"/>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Feuil11"/>
  <dimension ref="A1:A16"/>
  <sheetViews>
    <sheetView showGridLines="0" showZeros="0" showOutlineSymbols="0" workbookViewId="0" topLeftCell="A1">
      <selection activeCell="A5" sqref="A5"/>
    </sheetView>
  </sheetViews>
  <sheetFormatPr defaultColWidth="11.421875" defaultRowHeight="12.75"/>
  <cols>
    <col min="1" max="1" width="105.7109375" style="100" customWidth="1"/>
    <col min="2" max="16384" width="11.421875" style="100" customWidth="1"/>
  </cols>
  <sheetData>
    <row r="1" ht="22.5" customHeight="1">
      <c r="A1" s="99" t="s">
        <v>161</v>
      </c>
    </row>
    <row r="2" ht="23.25" customHeight="1">
      <c r="A2" s="114" t="s">
        <v>71</v>
      </c>
    </row>
    <row r="3" ht="91.5" customHeight="1">
      <c r="A3" s="101" t="s">
        <v>168</v>
      </c>
    </row>
    <row r="4" ht="82.5" customHeight="1">
      <c r="A4" s="103" t="s">
        <v>169</v>
      </c>
    </row>
    <row r="5" ht="81" customHeight="1">
      <c r="A5" s="101" t="s">
        <v>101</v>
      </c>
    </row>
    <row r="6" ht="36.75" customHeight="1">
      <c r="A6" s="101" t="s">
        <v>79</v>
      </c>
    </row>
    <row r="7" s="102" customFormat="1" ht="70.5" customHeight="1">
      <c r="A7" s="101" t="s">
        <v>81</v>
      </c>
    </row>
    <row r="8" s="102" customFormat="1" ht="66.75" customHeight="1">
      <c r="A8" s="102" t="s">
        <v>82</v>
      </c>
    </row>
    <row r="9" s="102" customFormat="1" ht="132.75" customHeight="1">
      <c r="A9" s="101" t="s">
        <v>83</v>
      </c>
    </row>
    <row r="10" s="102" customFormat="1" ht="48" customHeight="1">
      <c r="A10" s="103" t="s">
        <v>84</v>
      </c>
    </row>
    <row r="11" s="102" customFormat="1" ht="66.75" customHeight="1">
      <c r="A11" s="101" t="s">
        <v>85</v>
      </c>
    </row>
    <row r="12" s="102" customFormat="1" ht="61.5" customHeight="1">
      <c r="A12" s="101" t="s">
        <v>86</v>
      </c>
    </row>
    <row r="13" s="102" customFormat="1" ht="46.5" customHeight="1">
      <c r="A13" s="101" t="s">
        <v>87</v>
      </c>
    </row>
    <row r="14" s="102" customFormat="1" ht="90" customHeight="1">
      <c r="A14" s="101" t="s">
        <v>88</v>
      </c>
    </row>
    <row r="15" s="102" customFormat="1" ht="77.25" customHeight="1">
      <c r="A15" s="101" t="s">
        <v>89</v>
      </c>
    </row>
    <row r="16" s="102" customFormat="1" ht="12.75">
      <c r="A16" s="102" t="s">
        <v>80</v>
      </c>
    </row>
    <row r="17" s="102" customFormat="1" ht="12.75"/>
    <row r="18" s="102" customFormat="1" ht="12.75"/>
    <row r="19" s="102" customFormat="1" ht="12.75"/>
    <row r="20" s="102" customFormat="1" ht="12.75"/>
    <row r="21" s="102" customFormat="1" ht="12.75"/>
    <row r="22" s="102" customFormat="1" ht="12.75"/>
    <row r="23" s="102" customFormat="1" ht="12.75"/>
    <row r="24" s="102" customFormat="1" ht="12.75"/>
    <row r="25" s="102" customFormat="1" ht="12.75"/>
    <row r="26" s="102" customFormat="1" ht="12.75"/>
    <row r="27" s="102" customFormat="1" ht="12.75"/>
    <row r="28" s="102" customFormat="1" ht="12.75"/>
    <row r="29" s="102" customFormat="1" ht="12.75"/>
    <row r="30" s="102" customFormat="1" ht="12.75"/>
    <row r="31" s="102" customFormat="1" ht="12.75"/>
    <row r="32" s="102" customFormat="1" ht="12.75"/>
    <row r="33" s="102" customFormat="1" ht="12.75"/>
  </sheetData>
  <sheetProtection password="CDB8" sheet="1" objects="1" scenarios="1"/>
  <hyperlinks>
    <hyperlink ref="A2" r:id="rId1" display="mailto:intendant.free.fr"/>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sheetPr codeName="Feuil2">
    <pageSetUpPr fitToPage="1"/>
  </sheetPr>
  <dimension ref="A1:P22"/>
  <sheetViews>
    <sheetView showZeros="0" workbookViewId="0" topLeftCell="A1">
      <pane ySplit="1" topLeftCell="BM2" activePane="bottomLeft" state="frozen"/>
      <selection pane="topLeft" activeCell="A1" sqref="A1"/>
      <selection pane="bottomLeft" activeCell="A2" sqref="A2:IV2"/>
    </sheetView>
  </sheetViews>
  <sheetFormatPr defaultColWidth="11.421875" defaultRowHeight="12.75"/>
  <cols>
    <col min="1" max="1" width="11.421875" style="15" customWidth="1"/>
    <col min="2" max="4" width="8.140625" style="12" customWidth="1"/>
    <col min="5" max="5" width="9.00390625" style="26" customWidth="1"/>
    <col min="6" max="6" width="41.57421875" style="11" customWidth="1"/>
    <col min="7" max="7" width="12.8515625" style="12" customWidth="1"/>
    <col min="8" max="8" width="11.421875" style="11" customWidth="1"/>
    <col min="9" max="9" width="11.421875" style="28" customWidth="1"/>
    <col min="10" max="11" width="11.421875" style="12" customWidth="1"/>
    <col min="12" max="12" width="11.421875" style="27" customWidth="1"/>
    <col min="13" max="13" width="11.421875" style="12" customWidth="1"/>
    <col min="14" max="14" width="11.421875" style="11" customWidth="1"/>
    <col min="15" max="15" width="19.28125" style="11" customWidth="1"/>
    <col min="16" max="16384" width="11.421875" style="11" customWidth="1"/>
  </cols>
  <sheetData>
    <row r="1" spans="1:16" s="22" customFormat="1" ht="15" customHeight="1">
      <c r="A1" s="15" t="s">
        <v>0</v>
      </c>
      <c r="B1" s="16" t="s">
        <v>1</v>
      </c>
      <c r="C1" s="16" t="s">
        <v>2</v>
      </c>
      <c r="D1" s="16" t="s">
        <v>8</v>
      </c>
      <c r="E1" s="16" t="s">
        <v>9</v>
      </c>
      <c r="F1" s="17" t="s">
        <v>10</v>
      </c>
      <c r="G1" s="16" t="s">
        <v>11</v>
      </c>
      <c r="H1" s="18" t="s">
        <v>12</v>
      </c>
      <c r="I1" s="19" t="s">
        <v>6</v>
      </c>
      <c r="J1" s="16" t="s">
        <v>13</v>
      </c>
      <c r="K1" s="16" t="s">
        <v>14</v>
      </c>
      <c r="L1" s="16" t="s">
        <v>15</v>
      </c>
      <c r="M1" s="16" t="s">
        <v>16</v>
      </c>
      <c r="N1" s="20" t="s">
        <v>17</v>
      </c>
      <c r="O1" s="21" t="s">
        <v>7</v>
      </c>
      <c r="P1" s="21" t="s">
        <v>18</v>
      </c>
    </row>
    <row r="2" spans="1:16" s="22" customFormat="1" ht="15" customHeight="1">
      <c r="A2" s="15">
        <v>2183</v>
      </c>
      <c r="B2" s="23" t="s">
        <v>22</v>
      </c>
      <c r="C2" s="23" t="s">
        <v>93</v>
      </c>
      <c r="D2" s="16">
        <v>600</v>
      </c>
      <c r="E2" s="16">
        <v>2000</v>
      </c>
      <c r="F2" s="17" t="s">
        <v>162</v>
      </c>
      <c r="G2" s="16" t="s">
        <v>164</v>
      </c>
      <c r="H2" s="18">
        <v>918</v>
      </c>
      <c r="I2" s="19">
        <v>2</v>
      </c>
      <c r="J2" s="23"/>
      <c r="K2" s="23"/>
      <c r="L2" s="23"/>
      <c r="M2" s="16"/>
      <c r="N2" s="20">
        <f>H2-L2</f>
        <v>918</v>
      </c>
      <c r="O2" s="21" t="s">
        <v>163</v>
      </c>
      <c r="P2" s="52">
        <v>37012</v>
      </c>
    </row>
    <row r="3" spans="1:16" s="22" customFormat="1" ht="15" customHeight="1">
      <c r="A3" s="15">
        <v>2183</v>
      </c>
      <c r="B3" s="23" t="s">
        <v>96</v>
      </c>
      <c r="C3" s="23"/>
      <c r="D3" s="16">
        <v>519</v>
      </c>
      <c r="E3" s="16">
        <v>1993</v>
      </c>
      <c r="F3" s="17" t="s">
        <v>104</v>
      </c>
      <c r="G3" s="16" t="s">
        <v>57</v>
      </c>
      <c r="H3" s="18">
        <v>852.63</v>
      </c>
      <c r="I3" s="19">
        <v>5</v>
      </c>
      <c r="J3" s="23"/>
      <c r="K3" s="23"/>
      <c r="L3" s="23"/>
      <c r="M3" s="16"/>
      <c r="N3" s="20">
        <f>H3-L3</f>
        <v>852.63</v>
      </c>
      <c r="O3" s="21" t="s">
        <v>21</v>
      </c>
      <c r="P3" s="52">
        <v>37009</v>
      </c>
    </row>
    <row r="4" spans="1:16" s="22" customFormat="1" ht="15" customHeight="1">
      <c r="A4" s="15">
        <v>2183</v>
      </c>
      <c r="B4" s="23" t="s">
        <v>76</v>
      </c>
      <c r="C4" s="23"/>
      <c r="D4" s="16">
        <v>518</v>
      </c>
      <c r="E4" s="16">
        <v>2000</v>
      </c>
      <c r="F4" s="17" t="s">
        <v>102</v>
      </c>
      <c r="G4" s="16" t="s">
        <v>57</v>
      </c>
      <c r="H4" s="18">
        <v>354</v>
      </c>
      <c r="I4" s="19">
        <v>5</v>
      </c>
      <c r="J4" s="23"/>
      <c r="K4" s="23"/>
      <c r="L4" s="23"/>
      <c r="M4" s="16"/>
      <c r="N4" s="20">
        <f>H4-L4</f>
        <v>354</v>
      </c>
      <c r="O4" s="21" t="s">
        <v>103</v>
      </c>
      <c r="P4" s="52">
        <v>37009</v>
      </c>
    </row>
    <row r="5" spans="1:16" s="22" customFormat="1" ht="15" customHeight="1">
      <c r="A5" s="15">
        <v>21541</v>
      </c>
      <c r="B5" s="23" t="s">
        <v>22</v>
      </c>
      <c r="C5" s="23"/>
      <c r="D5" s="16">
        <v>510</v>
      </c>
      <c r="E5" s="16">
        <v>1991</v>
      </c>
      <c r="F5" s="17" t="s">
        <v>73</v>
      </c>
      <c r="G5" s="16" t="s">
        <v>19</v>
      </c>
      <c r="H5" s="18">
        <v>5688.93</v>
      </c>
      <c r="I5" s="19">
        <v>5</v>
      </c>
      <c r="J5" s="90">
        <v>36811</v>
      </c>
      <c r="K5" s="23" t="s">
        <v>74</v>
      </c>
      <c r="L5" s="23">
        <v>5688.93</v>
      </c>
      <c r="M5" s="16" t="s">
        <v>27</v>
      </c>
      <c r="N5" s="20">
        <f>H5-L5</f>
        <v>0</v>
      </c>
      <c r="O5" s="21"/>
      <c r="P5" s="52">
        <v>37005</v>
      </c>
    </row>
    <row r="6" spans="4:14" ht="12.75">
      <c r="D6" s="23"/>
      <c r="E6" s="23"/>
      <c r="F6" s="25"/>
      <c r="G6" s="23"/>
      <c r="H6" s="18">
        <v>0</v>
      </c>
      <c r="I6" s="19"/>
      <c r="J6" s="23"/>
      <c r="K6" s="23"/>
      <c r="L6" s="24"/>
      <c r="M6" s="23"/>
      <c r="N6" s="29">
        <f>+H6-L6</f>
        <v>0</v>
      </c>
    </row>
    <row r="7" spans="1:14" ht="12.75">
      <c r="A7" s="11"/>
      <c r="F7" s="98">
        <f>+SUBTOTAL(3,F$1:F6)-1</f>
        <v>4</v>
      </c>
      <c r="H7" s="18">
        <f>+SUBTOTAL(9,H$1:H6)</f>
        <v>7813.56</v>
      </c>
      <c r="I7" s="19"/>
      <c r="L7" s="18">
        <f>+SUBTOTAL(9,L$1:L6)</f>
        <v>5688.93</v>
      </c>
      <c r="N7" s="18">
        <f>+SUBTOTAL(9,N$1:N6)</f>
        <v>2124.63</v>
      </c>
    </row>
    <row r="8" spans="8:14" ht="12.75">
      <c r="H8" s="18">
        <v>0</v>
      </c>
      <c r="I8" s="19"/>
      <c r="N8" s="29">
        <f>+H7-L7</f>
        <v>2124.63</v>
      </c>
    </row>
    <row r="9" ht="12.75">
      <c r="N9" s="29">
        <f>+H9-L9</f>
        <v>0</v>
      </c>
    </row>
    <row r="10" ht="12.75">
      <c r="N10" s="29"/>
    </row>
    <row r="11" ht="12.75">
      <c r="N11" s="29"/>
    </row>
    <row r="12" ht="12.75">
      <c r="N12" s="29"/>
    </row>
    <row r="13" ht="12.75">
      <c r="N13" s="29"/>
    </row>
    <row r="14" ht="12.75">
      <c r="N14" s="29"/>
    </row>
    <row r="15" ht="12.75">
      <c r="N15" s="29"/>
    </row>
    <row r="16" ht="12.75">
      <c r="N16" s="29"/>
    </row>
    <row r="17" ht="12.75">
      <c r="N17" s="29"/>
    </row>
    <row r="18" ht="12.75">
      <c r="N18" s="29"/>
    </row>
    <row r="20" spans="6:14" ht="12.75">
      <c r="F20" s="30"/>
      <c r="H20" s="31"/>
      <c r="I20" s="32"/>
      <c r="N20" s="31"/>
    </row>
    <row r="22" ht="12.75">
      <c r="H22" s="53"/>
    </row>
  </sheetData>
  <autoFilter ref="A1:P9"/>
  <printOptions horizontalCentered="1" verticalCentered="1"/>
  <pageMargins left="0" right="0" top="0" bottom="0" header="0.5118110236220472" footer="0.5118110236220472"/>
  <pageSetup fitToHeight="6" fitToWidth="1" orientation="landscape" paperSize="9" scale="73"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J41"/>
  <sheetViews>
    <sheetView workbookViewId="0" topLeftCell="A1">
      <pane ySplit="1" topLeftCell="BM2" activePane="bottomLeft" state="frozen"/>
      <selection pane="topLeft" activeCell="A1" sqref="A1"/>
      <selection pane="bottomLeft" activeCell="A2" sqref="A2:IV2"/>
    </sheetView>
  </sheetViews>
  <sheetFormatPr defaultColWidth="11.421875" defaultRowHeight="12.75"/>
  <cols>
    <col min="1" max="1" width="11.421875" style="81" customWidth="1"/>
    <col min="2" max="2" width="11.421875" style="14" customWidth="1"/>
    <col min="3" max="3" width="9.00390625" style="14" customWidth="1"/>
    <col min="4" max="4" width="44.28125" style="14" customWidth="1"/>
    <col min="5" max="7" width="11.421875" style="88" customWidth="1"/>
    <col min="8" max="8" width="12.57421875" style="88" customWidth="1"/>
    <col min="9" max="16384" width="11.421875" style="14" customWidth="1"/>
  </cols>
  <sheetData>
    <row r="1" spans="1:10" s="13" customFormat="1" ht="38.25">
      <c r="A1" s="80" t="s">
        <v>18</v>
      </c>
      <c r="B1" s="13" t="s">
        <v>0</v>
      </c>
      <c r="C1" s="13" t="s">
        <v>29</v>
      </c>
      <c r="D1" s="13" t="s">
        <v>5</v>
      </c>
      <c r="E1" s="86" t="s">
        <v>15</v>
      </c>
      <c r="F1" s="86" t="s">
        <v>30</v>
      </c>
      <c r="G1" s="86" t="s">
        <v>31</v>
      </c>
      <c r="H1" s="86" t="s">
        <v>32</v>
      </c>
      <c r="I1" s="13" t="s">
        <v>6</v>
      </c>
      <c r="J1" s="13" t="s">
        <v>33</v>
      </c>
    </row>
    <row r="2" spans="1:10" s="13" customFormat="1" ht="12.75">
      <c r="A2" s="80">
        <v>2003</v>
      </c>
      <c r="B2" s="13">
        <v>2183</v>
      </c>
      <c r="C2" s="13">
        <v>600</v>
      </c>
      <c r="D2" s="13" t="s">
        <v>162</v>
      </c>
      <c r="E2" s="86">
        <v>918</v>
      </c>
      <c r="F2" s="86">
        <v>0</v>
      </c>
      <c r="G2" s="86">
        <v>918</v>
      </c>
      <c r="H2" s="86">
        <v>0</v>
      </c>
      <c r="I2" s="13">
        <v>2</v>
      </c>
      <c r="J2" s="13">
        <v>2000</v>
      </c>
    </row>
    <row r="3" spans="1:10" s="13" customFormat="1" ht="12.75">
      <c r="A3" s="80">
        <v>2002</v>
      </c>
      <c r="B3" s="13">
        <v>2183</v>
      </c>
      <c r="C3" s="13">
        <v>600</v>
      </c>
      <c r="D3" s="13" t="s">
        <v>162</v>
      </c>
      <c r="E3" s="86">
        <v>918</v>
      </c>
      <c r="F3" s="86">
        <v>459</v>
      </c>
      <c r="G3" s="86">
        <v>918</v>
      </c>
      <c r="H3" s="86">
        <v>0</v>
      </c>
      <c r="I3" s="13">
        <v>2</v>
      </c>
      <c r="J3" s="13">
        <v>2000</v>
      </c>
    </row>
    <row r="4" spans="1:10" s="13" customFormat="1" ht="12.75">
      <c r="A4" s="80">
        <v>2001</v>
      </c>
      <c r="B4" s="13">
        <v>2183</v>
      </c>
      <c r="C4" s="13">
        <v>600</v>
      </c>
      <c r="D4" s="13" t="s">
        <v>162</v>
      </c>
      <c r="E4" s="86">
        <v>918</v>
      </c>
      <c r="F4" s="86">
        <v>459</v>
      </c>
      <c r="G4" s="86">
        <v>459</v>
      </c>
      <c r="H4" s="86">
        <v>459</v>
      </c>
      <c r="I4" s="13">
        <v>2</v>
      </c>
      <c r="J4" s="13">
        <v>2000</v>
      </c>
    </row>
    <row r="5" spans="1:10" s="13" customFormat="1" ht="12.75">
      <c r="A5" s="80">
        <v>2000</v>
      </c>
      <c r="B5" s="13">
        <v>2183</v>
      </c>
      <c r="C5" s="13">
        <v>600</v>
      </c>
      <c r="D5" s="13" t="s">
        <v>162</v>
      </c>
      <c r="E5" s="86">
        <v>918</v>
      </c>
      <c r="F5" s="86">
        <v>0</v>
      </c>
      <c r="G5" s="86">
        <v>0</v>
      </c>
      <c r="H5" s="86">
        <v>918</v>
      </c>
      <c r="I5" s="13">
        <v>2</v>
      </c>
      <c r="J5" s="13">
        <v>2000</v>
      </c>
    </row>
    <row r="6" spans="1:10" s="13" customFormat="1" ht="12.75">
      <c r="A6" s="80">
        <v>1999</v>
      </c>
      <c r="B6" s="13">
        <v>2183</v>
      </c>
      <c r="C6" s="13">
        <v>519</v>
      </c>
      <c r="D6" s="13" t="s">
        <v>104</v>
      </c>
      <c r="E6" s="86">
        <v>852.63</v>
      </c>
      <c r="F6" s="86">
        <v>0</v>
      </c>
      <c r="G6" s="86">
        <v>852.63</v>
      </c>
      <c r="H6" s="86">
        <v>0</v>
      </c>
      <c r="I6" s="13">
        <v>5</v>
      </c>
      <c r="J6" s="13">
        <v>1993</v>
      </c>
    </row>
    <row r="7" spans="1:10" s="13" customFormat="1" ht="12.75">
      <c r="A7" s="80">
        <v>1998</v>
      </c>
      <c r="B7" s="13">
        <v>2183</v>
      </c>
      <c r="C7" s="13">
        <v>519</v>
      </c>
      <c r="D7" s="13" t="s">
        <v>104</v>
      </c>
      <c r="E7" s="86">
        <v>852.63</v>
      </c>
      <c r="F7" s="86">
        <v>170.51</v>
      </c>
      <c r="G7" s="86">
        <v>852.63</v>
      </c>
      <c r="H7" s="86">
        <v>0</v>
      </c>
      <c r="I7" s="13">
        <v>5</v>
      </c>
      <c r="J7" s="13">
        <v>1993</v>
      </c>
    </row>
    <row r="8" spans="1:10" s="13" customFormat="1" ht="12.75">
      <c r="A8" s="80">
        <v>1997</v>
      </c>
      <c r="B8" s="13">
        <v>2183</v>
      </c>
      <c r="C8" s="13">
        <v>519</v>
      </c>
      <c r="D8" s="13" t="s">
        <v>104</v>
      </c>
      <c r="E8" s="86">
        <v>852.63</v>
      </c>
      <c r="F8" s="86">
        <v>170.53</v>
      </c>
      <c r="G8" s="86">
        <v>682.12</v>
      </c>
      <c r="H8" s="86">
        <v>170.51</v>
      </c>
      <c r="I8" s="13">
        <v>5</v>
      </c>
      <c r="J8" s="13">
        <v>1993</v>
      </c>
    </row>
    <row r="9" spans="1:10" s="13" customFormat="1" ht="12.75">
      <c r="A9" s="80">
        <v>1996</v>
      </c>
      <c r="B9" s="13">
        <v>2183</v>
      </c>
      <c r="C9" s="13">
        <v>519</v>
      </c>
      <c r="D9" s="13" t="s">
        <v>104</v>
      </c>
      <c r="E9" s="86">
        <v>852.63</v>
      </c>
      <c r="F9" s="86">
        <v>170.53</v>
      </c>
      <c r="G9" s="86">
        <v>511.59</v>
      </c>
      <c r="H9" s="86">
        <v>341.04</v>
      </c>
      <c r="I9" s="13">
        <v>5</v>
      </c>
      <c r="J9" s="13">
        <v>1993</v>
      </c>
    </row>
    <row r="10" spans="1:10" s="13" customFormat="1" ht="12.75">
      <c r="A10" s="80">
        <v>1995</v>
      </c>
      <c r="B10" s="13">
        <v>2183</v>
      </c>
      <c r="C10" s="13">
        <v>519</v>
      </c>
      <c r="D10" s="13" t="s">
        <v>104</v>
      </c>
      <c r="E10" s="86">
        <v>852.63</v>
      </c>
      <c r="F10" s="86">
        <v>170.53</v>
      </c>
      <c r="G10" s="86">
        <v>341.06</v>
      </c>
      <c r="H10" s="86">
        <v>511.57</v>
      </c>
      <c r="I10" s="13">
        <v>5</v>
      </c>
      <c r="J10" s="13">
        <v>1993</v>
      </c>
    </row>
    <row r="11" spans="1:10" s="13" customFormat="1" ht="12.75">
      <c r="A11" s="80">
        <v>1994</v>
      </c>
      <c r="B11" s="13">
        <v>2183</v>
      </c>
      <c r="C11" s="13">
        <v>519</v>
      </c>
      <c r="D11" s="13" t="s">
        <v>104</v>
      </c>
      <c r="E11" s="86">
        <v>852.63</v>
      </c>
      <c r="F11" s="86">
        <v>170.53</v>
      </c>
      <c r="G11" s="86">
        <v>170.53</v>
      </c>
      <c r="H11" s="86">
        <v>682.1</v>
      </c>
      <c r="I11" s="13">
        <v>5</v>
      </c>
      <c r="J11" s="13">
        <v>1993</v>
      </c>
    </row>
    <row r="12" spans="1:10" s="13" customFormat="1" ht="12.75">
      <c r="A12" s="80">
        <v>1993</v>
      </c>
      <c r="B12" s="13">
        <v>2183</v>
      </c>
      <c r="C12" s="13">
        <v>519</v>
      </c>
      <c r="D12" s="13" t="s">
        <v>104</v>
      </c>
      <c r="E12" s="86">
        <v>852.63</v>
      </c>
      <c r="F12" s="86">
        <v>0</v>
      </c>
      <c r="G12" s="86">
        <v>0</v>
      </c>
      <c r="H12" s="86">
        <v>852.63</v>
      </c>
      <c r="I12" s="13">
        <v>5</v>
      </c>
      <c r="J12" s="13">
        <v>1993</v>
      </c>
    </row>
    <row r="13" spans="1:10" s="13" customFormat="1" ht="12.75">
      <c r="A13" s="80">
        <v>2006</v>
      </c>
      <c r="B13" s="13">
        <v>2183</v>
      </c>
      <c r="C13" s="13">
        <v>518</v>
      </c>
      <c r="D13" s="13" t="s">
        <v>102</v>
      </c>
      <c r="E13" s="86">
        <v>354</v>
      </c>
      <c r="F13" s="86">
        <v>0</v>
      </c>
      <c r="G13" s="86">
        <v>354</v>
      </c>
      <c r="H13" s="86">
        <v>0</v>
      </c>
      <c r="I13" s="13">
        <v>5</v>
      </c>
      <c r="J13" s="13">
        <v>2000</v>
      </c>
    </row>
    <row r="14" spans="1:10" s="13" customFormat="1" ht="12.75">
      <c r="A14" s="80">
        <v>2005</v>
      </c>
      <c r="B14" s="13">
        <v>2183</v>
      </c>
      <c r="C14" s="13">
        <v>518</v>
      </c>
      <c r="D14" s="13" t="s">
        <v>102</v>
      </c>
      <c r="E14" s="86">
        <v>354</v>
      </c>
      <c r="F14" s="86">
        <v>70.8</v>
      </c>
      <c r="G14" s="86">
        <v>354</v>
      </c>
      <c r="H14" s="86">
        <v>0</v>
      </c>
      <c r="I14" s="13">
        <v>5</v>
      </c>
      <c r="J14" s="13">
        <v>2000</v>
      </c>
    </row>
    <row r="15" spans="1:10" s="13" customFormat="1" ht="12.75">
      <c r="A15" s="80">
        <v>2004</v>
      </c>
      <c r="B15" s="13">
        <v>2183</v>
      </c>
      <c r="C15" s="13">
        <v>518</v>
      </c>
      <c r="D15" s="13" t="s">
        <v>102</v>
      </c>
      <c r="E15" s="86">
        <v>354</v>
      </c>
      <c r="F15" s="86">
        <v>70.8</v>
      </c>
      <c r="G15" s="86">
        <v>283.2</v>
      </c>
      <c r="H15" s="86">
        <v>70.8</v>
      </c>
      <c r="I15" s="13">
        <v>5</v>
      </c>
      <c r="J15" s="13">
        <v>2000</v>
      </c>
    </row>
    <row r="16" spans="1:10" s="13" customFormat="1" ht="12.75">
      <c r="A16" s="80">
        <v>2003</v>
      </c>
      <c r="B16" s="13">
        <v>2183</v>
      </c>
      <c r="C16" s="13">
        <v>518</v>
      </c>
      <c r="D16" s="13" t="s">
        <v>102</v>
      </c>
      <c r="E16" s="86">
        <v>354</v>
      </c>
      <c r="F16" s="86">
        <v>70.8</v>
      </c>
      <c r="G16" s="86">
        <v>212.4</v>
      </c>
      <c r="H16" s="86">
        <v>141.6</v>
      </c>
      <c r="I16" s="13">
        <v>5</v>
      </c>
      <c r="J16" s="13">
        <v>2000</v>
      </c>
    </row>
    <row r="17" spans="1:10" s="13" customFormat="1" ht="12.75">
      <c r="A17" s="80">
        <v>2002</v>
      </c>
      <c r="B17" s="13">
        <v>2183</v>
      </c>
      <c r="C17" s="13">
        <v>518</v>
      </c>
      <c r="D17" s="13" t="s">
        <v>102</v>
      </c>
      <c r="E17" s="86">
        <v>354</v>
      </c>
      <c r="F17" s="86">
        <v>70.8</v>
      </c>
      <c r="G17" s="86">
        <v>141.6</v>
      </c>
      <c r="H17" s="86">
        <v>212.4</v>
      </c>
      <c r="I17" s="13">
        <v>5</v>
      </c>
      <c r="J17" s="13">
        <v>2000</v>
      </c>
    </row>
    <row r="18" spans="1:10" s="13" customFormat="1" ht="12.75">
      <c r="A18" s="80">
        <v>2001</v>
      </c>
      <c r="B18" s="13">
        <v>2183</v>
      </c>
      <c r="C18" s="13">
        <v>518</v>
      </c>
      <c r="D18" s="13" t="s">
        <v>102</v>
      </c>
      <c r="E18" s="86">
        <v>354</v>
      </c>
      <c r="F18" s="86">
        <v>70.8</v>
      </c>
      <c r="G18" s="86">
        <v>70.8</v>
      </c>
      <c r="H18" s="86">
        <v>283.2</v>
      </c>
      <c r="I18" s="13">
        <v>5</v>
      </c>
      <c r="J18" s="13">
        <v>2000</v>
      </c>
    </row>
    <row r="19" spans="1:10" s="13" customFormat="1" ht="12.75">
      <c r="A19" s="80">
        <v>2000</v>
      </c>
      <c r="B19" s="13">
        <v>2183</v>
      </c>
      <c r="C19" s="13">
        <v>518</v>
      </c>
      <c r="D19" s="13" t="s">
        <v>102</v>
      </c>
      <c r="E19" s="86">
        <v>354</v>
      </c>
      <c r="F19" s="86">
        <v>0</v>
      </c>
      <c r="G19" s="86">
        <v>0</v>
      </c>
      <c r="H19" s="86">
        <v>354</v>
      </c>
      <c r="I19" s="13">
        <v>5</v>
      </c>
      <c r="J19" s="13">
        <v>2000</v>
      </c>
    </row>
    <row r="20" spans="1:10" ht="13.5" thickBot="1">
      <c r="A20" s="80"/>
      <c r="B20" s="13"/>
      <c r="C20" s="13"/>
      <c r="D20" s="13"/>
      <c r="E20" s="86"/>
      <c r="F20" s="86"/>
      <c r="G20" s="86"/>
      <c r="H20" s="86"/>
      <c r="I20" s="13"/>
      <c r="J20" s="13"/>
    </row>
    <row r="21" spans="1:10" ht="14.25" thickBot="1" thickTop="1">
      <c r="A21" s="80"/>
      <c r="B21" s="13"/>
      <c r="C21" s="13"/>
      <c r="D21" s="35"/>
      <c r="E21" s="87">
        <f>SUBTOTAL(9,E$1:E20)</f>
        <v>12118.41</v>
      </c>
      <c r="F21" s="87">
        <f>SUBTOTAL(9,F$1:F20)</f>
        <v>2124.63</v>
      </c>
      <c r="G21" s="87">
        <f>SUBTOTAL(9,G$1:G20)</f>
        <v>7121.56</v>
      </c>
      <c r="H21" s="87">
        <f>SUBTOTAL(9,H$1:H20)</f>
        <v>4996.85</v>
      </c>
      <c r="I21" s="33"/>
      <c r="J21" s="34"/>
    </row>
    <row r="22" spans="1:9" ht="13.5" thickTop="1">
      <c r="A22" s="80"/>
      <c r="B22" s="13"/>
      <c r="C22" s="13"/>
      <c r="D22" s="13"/>
      <c r="E22" s="86"/>
      <c r="F22" s="86"/>
      <c r="G22" s="86"/>
      <c r="H22" s="86"/>
      <c r="I22" s="13"/>
    </row>
    <row r="23" spans="1:9" ht="12.75">
      <c r="A23" s="80"/>
      <c r="B23" s="13"/>
      <c r="C23" s="13"/>
      <c r="D23" s="13"/>
      <c r="E23" s="86"/>
      <c r="F23" s="86"/>
      <c r="G23" s="86"/>
      <c r="H23" s="86"/>
      <c r="I23" s="13"/>
    </row>
    <row r="24" spans="1:9" ht="12.75">
      <c r="A24" s="80"/>
      <c r="B24" s="13"/>
      <c r="C24" s="13"/>
      <c r="D24" s="13"/>
      <c r="E24" s="86"/>
      <c r="F24" s="86"/>
      <c r="G24" s="86"/>
      <c r="H24" s="86"/>
      <c r="I24" s="13"/>
    </row>
    <row r="25" spans="1:9" ht="12.75">
      <c r="A25" s="80"/>
      <c r="B25" s="13"/>
      <c r="C25" s="13"/>
      <c r="D25" s="13"/>
      <c r="E25" s="86"/>
      <c r="F25" s="86"/>
      <c r="G25" s="86"/>
      <c r="H25" s="86"/>
      <c r="I25" s="13"/>
    </row>
    <row r="26" spans="1:9" ht="12.75">
      <c r="A26" s="80"/>
      <c r="B26" s="13"/>
      <c r="C26" s="13"/>
      <c r="D26" s="13"/>
      <c r="E26" s="86"/>
      <c r="F26" s="86"/>
      <c r="G26" s="86"/>
      <c r="H26" s="86"/>
      <c r="I26" s="13"/>
    </row>
    <row r="27" spans="1:9" ht="12.75">
      <c r="A27" s="80"/>
      <c r="B27" s="13"/>
      <c r="C27" s="13"/>
      <c r="D27" s="13"/>
      <c r="E27" s="86"/>
      <c r="F27" s="86"/>
      <c r="G27" s="86"/>
      <c r="H27" s="86"/>
      <c r="I27" s="13"/>
    </row>
    <row r="28" spans="1:9" ht="12.75">
      <c r="A28" s="80"/>
      <c r="B28" s="13"/>
      <c r="C28" s="13"/>
      <c r="D28" s="13"/>
      <c r="E28" s="86"/>
      <c r="F28" s="86"/>
      <c r="G28" s="86"/>
      <c r="H28" s="86"/>
      <c r="I28" s="13"/>
    </row>
    <row r="29" spans="1:9" ht="12.75">
      <c r="A29" s="80"/>
      <c r="B29" s="13"/>
      <c r="C29" s="13"/>
      <c r="D29" s="13"/>
      <c r="E29" s="86"/>
      <c r="F29" s="86"/>
      <c r="G29" s="86"/>
      <c r="H29" s="86"/>
      <c r="I29" s="13"/>
    </row>
    <row r="30" spans="1:9" ht="12.75">
      <c r="A30" s="80"/>
      <c r="B30" s="13"/>
      <c r="C30" s="13"/>
      <c r="D30" s="13"/>
      <c r="E30" s="86"/>
      <c r="F30" s="86"/>
      <c r="G30" s="86"/>
      <c r="H30" s="86"/>
      <c r="I30" s="13"/>
    </row>
    <row r="31" spans="1:9" ht="12.75">
      <c r="A31" s="80"/>
      <c r="B31" s="13"/>
      <c r="C31" s="13"/>
      <c r="D31" s="13"/>
      <c r="E31" s="86"/>
      <c r="F31" s="86"/>
      <c r="G31" s="86"/>
      <c r="H31" s="86"/>
      <c r="I31" s="13"/>
    </row>
    <row r="32" spans="1:9" ht="12.75">
      <c r="A32" s="80"/>
      <c r="B32" s="13"/>
      <c r="C32" s="13"/>
      <c r="D32" s="13"/>
      <c r="E32" s="86"/>
      <c r="F32" s="86"/>
      <c r="G32" s="86"/>
      <c r="H32" s="86"/>
      <c r="I32" s="13"/>
    </row>
    <row r="33" spans="1:9" ht="12.75">
      <c r="A33" s="80"/>
      <c r="B33" s="13"/>
      <c r="C33" s="13"/>
      <c r="D33" s="13"/>
      <c r="E33" s="86"/>
      <c r="F33" s="86"/>
      <c r="G33" s="86"/>
      <c r="H33" s="86"/>
      <c r="I33" s="13"/>
    </row>
    <row r="34" spans="1:9" ht="12.75">
      <c r="A34" s="80"/>
      <c r="B34" s="13"/>
      <c r="C34" s="13"/>
      <c r="D34" s="13"/>
      <c r="E34" s="86"/>
      <c r="F34" s="86"/>
      <c r="G34" s="86"/>
      <c r="H34" s="86"/>
      <c r="I34" s="13"/>
    </row>
    <row r="35" spans="1:9" ht="12.75">
      <c r="A35" s="80"/>
      <c r="B35" s="13"/>
      <c r="C35" s="13"/>
      <c r="D35" s="13"/>
      <c r="E35" s="86"/>
      <c r="F35" s="86"/>
      <c r="G35" s="86"/>
      <c r="H35" s="86"/>
      <c r="I35" s="13"/>
    </row>
    <row r="36" spans="3:9" ht="12.75">
      <c r="C36" s="13"/>
      <c r="D36" s="13"/>
      <c r="E36" s="86"/>
      <c r="F36" s="86"/>
      <c r="G36" s="86"/>
      <c r="H36" s="86"/>
      <c r="I36" s="13"/>
    </row>
    <row r="37" spans="3:9" ht="12.75">
      <c r="C37" s="13"/>
      <c r="D37" s="13"/>
      <c r="E37" s="86"/>
      <c r="F37" s="86"/>
      <c r="G37" s="86"/>
      <c r="H37" s="86"/>
      <c r="I37" s="13"/>
    </row>
    <row r="38" spans="3:9" ht="12.75">
      <c r="C38" s="13"/>
      <c r="D38" s="13"/>
      <c r="E38" s="86"/>
      <c r="F38" s="86"/>
      <c r="G38" s="86"/>
      <c r="H38" s="86"/>
      <c r="I38" s="13"/>
    </row>
    <row r="39" spans="3:9" ht="12.75">
      <c r="C39" s="13"/>
      <c r="D39" s="13"/>
      <c r="E39" s="86"/>
      <c r="F39" s="86"/>
      <c r="G39" s="86"/>
      <c r="H39" s="86"/>
      <c r="I39" s="13"/>
    </row>
    <row r="40" spans="3:9" ht="12.75">
      <c r="C40" s="13"/>
      <c r="D40" s="13"/>
      <c r="E40" s="86"/>
      <c r="F40" s="86"/>
      <c r="G40" s="86"/>
      <c r="H40" s="86"/>
      <c r="I40" s="13"/>
    </row>
    <row r="41" spans="1:9" ht="12.75">
      <c r="A41" s="80"/>
      <c r="B41" s="13"/>
      <c r="C41" s="13"/>
      <c r="D41" s="13"/>
      <c r="E41" s="86"/>
      <c r="F41" s="86"/>
      <c r="G41" s="86"/>
      <c r="H41" s="86"/>
      <c r="I41" s="13"/>
    </row>
  </sheetData>
  <autoFilter ref="A1:J22"/>
  <printOptions/>
  <pageMargins left="0.75" right="0.75" top="1" bottom="1" header="0.4921259845" footer="0.4921259845"/>
  <pageSetup fitToHeight="1" fitToWidth="1" horizontalDpi="600" verticalDpi="600" orientation="landscape" paperSize="9" scale="90"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Feuil5"/>
  <dimension ref="A1:M8"/>
  <sheetViews>
    <sheetView showZeros="0" workbookViewId="0" topLeftCell="F1">
      <pane ySplit="1" topLeftCell="BM2" activePane="bottomLeft" state="frozen"/>
      <selection pane="topLeft" activeCell="A1" sqref="A1"/>
      <selection pane="bottomLeft" activeCell="F3" sqref="A3:IV5"/>
    </sheetView>
  </sheetViews>
  <sheetFormatPr defaultColWidth="11.421875" defaultRowHeight="12.75"/>
  <cols>
    <col min="1" max="3" width="11.421875" style="11" customWidth="1"/>
    <col min="4" max="4" width="35.57421875" style="11" customWidth="1"/>
    <col min="5" max="13" width="11.421875" style="84" customWidth="1"/>
    <col min="14" max="16384" width="11.421875" style="11" customWidth="1"/>
  </cols>
  <sheetData>
    <row r="1" spans="1:13" ht="12.75">
      <c r="A1" s="11" t="s">
        <v>0</v>
      </c>
      <c r="B1" s="11" t="s">
        <v>43</v>
      </c>
      <c r="C1" s="11" t="s">
        <v>18</v>
      </c>
      <c r="D1" s="11" t="s">
        <v>44</v>
      </c>
      <c r="E1" s="84" t="s">
        <v>15</v>
      </c>
      <c r="F1" s="84" t="s">
        <v>23</v>
      </c>
      <c r="G1" s="84" t="s">
        <v>19</v>
      </c>
      <c r="H1" s="84" t="s">
        <v>20</v>
      </c>
      <c r="I1" s="84" t="s">
        <v>25</v>
      </c>
      <c r="J1" s="84" t="s">
        <v>24</v>
      </c>
      <c r="K1" s="84" t="s">
        <v>26</v>
      </c>
      <c r="L1" s="84" t="s">
        <v>57</v>
      </c>
      <c r="M1" s="84" t="s">
        <v>62</v>
      </c>
    </row>
    <row r="2" spans="1:7" ht="12.75">
      <c r="A2" s="11">
        <v>2183</v>
      </c>
      <c r="B2" s="11">
        <v>600</v>
      </c>
      <c r="C2" s="11">
        <v>2000</v>
      </c>
      <c r="D2" s="11" t="s">
        <v>162</v>
      </c>
      <c r="E2" s="84">
        <v>918</v>
      </c>
      <c r="F2" s="84">
        <v>686.17</v>
      </c>
      <c r="G2" s="84">
        <v>231.83</v>
      </c>
    </row>
    <row r="3" spans="1:12" ht="12.75">
      <c r="A3" s="11">
        <v>2183</v>
      </c>
      <c r="B3" s="11">
        <v>519</v>
      </c>
      <c r="C3" s="11">
        <v>1993</v>
      </c>
      <c r="D3" s="11" t="s">
        <v>104</v>
      </c>
      <c r="E3" s="84">
        <v>852.63</v>
      </c>
      <c r="L3" s="84">
        <v>852.63</v>
      </c>
    </row>
    <row r="4" spans="1:12" ht="12.75">
      <c r="A4" s="11">
        <v>2183</v>
      </c>
      <c r="B4" s="11">
        <v>518</v>
      </c>
      <c r="C4" s="11">
        <v>2000</v>
      </c>
      <c r="D4" s="11" t="s">
        <v>102</v>
      </c>
      <c r="E4" s="84">
        <v>354</v>
      </c>
      <c r="L4" s="84">
        <v>354</v>
      </c>
    </row>
    <row r="6" spans="5:13" ht="12.75">
      <c r="E6" s="84">
        <f>SUBTOTAL(9,$E$1:E5)</f>
        <v>2124.63</v>
      </c>
      <c r="F6" s="84">
        <f>SUBTOTAL(9,$F$1:F5)</f>
        <v>686.17</v>
      </c>
      <c r="G6" s="84">
        <f>SUBTOTAL(9,$G$1:G5)</f>
        <v>231.83</v>
      </c>
      <c r="H6" s="84">
        <f>SUBTOTAL(9,$H$1:H5)</f>
        <v>0</v>
      </c>
      <c r="I6" s="84">
        <f>SUBTOTAL(9,$I$1:I5)</f>
        <v>0</v>
      </c>
      <c r="J6" s="84">
        <f>SUBTOTAL(9,$J$1:J5)</f>
        <v>0</v>
      </c>
      <c r="K6" s="84">
        <f>SUBTOTAL(9,$K$1:K5)</f>
        <v>0</v>
      </c>
      <c r="L6" s="84">
        <f>SUBTOTAL(9,$L$1:L5)</f>
        <v>1206.63</v>
      </c>
      <c r="M6" s="84">
        <f>SUBTOTAL(9,$M$1:M5)</f>
        <v>0</v>
      </c>
    </row>
    <row r="8" ht="12.75">
      <c r="G8" s="85"/>
    </row>
  </sheetData>
  <autoFilter ref="A1:J4"/>
  <printOptions/>
  <pageMargins left="0.75" right="0.75" top="1" bottom="1" header="0.4921259845" footer="0.492125984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Feuil6">
    <pageSetUpPr fitToPage="1"/>
  </sheetPr>
  <dimension ref="A1:J8"/>
  <sheetViews>
    <sheetView showZeros="0" workbookViewId="0" topLeftCell="A1">
      <selection activeCell="E7" sqref="E7"/>
    </sheetView>
  </sheetViews>
  <sheetFormatPr defaultColWidth="11.421875" defaultRowHeight="12.75"/>
  <cols>
    <col min="1" max="1" width="14.7109375" style="0" customWidth="1"/>
    <col min="2" max="2" width="9.140625" style="0" customWidth="1"/>
    <col min="3" max="3" width="8.8515625" style="0" customWidth="1"/>
    <col min="4" max="4" width="8.28125" style="0" customWidth="1"/>
    <col min="5" max="5" width="10.00390625" style="0" customWidth="1"/>
    <col min="6" max="6" width="6.421875" style="0" customWidth="1"/>
    <col min="7" max="7" width="15.28125" style="0" customWidth="1"/>
    <col min="8" max="9" width="9.140625" style="0" customWidth="1"/>
    <col min="10" max="11" width="8.421875" style="0" customWidth="1"/>
    <col min="12" max="12" width="9.140625" style="0" customWidth="1"/>
    <col min="13" max="13" width="9.421875" style="0" customWidth="1"/>
    <col min="14" max="14" width="9.421875" style="0" bestFit="1" customWidth="1"/>
    <col min="15" max="15" width="10.421875" style="0" bestFit="1" customWidth="1"/>
    <col min="16" max="21" width="14.7109375" style="0" customWidth="1"/>
    <col min="22" max="22" width="19.28125" style="0" customWidth="1"/>
    <col min="23" max="23" width="19.57421875" style="0" customWidth="1"/>
    <col min="24" max="126" width="14.7109375" style="0" customWidth="1"/>
    <col min="127" max="127" width="14.421875" style="0" customWidth="1"/>
    <col min="128" max="128" width="13.8515625" style="0" customWidth="1"/>
    <col min="129" max="129" width="15.57421875" style="0" customWidth="1"/>
  </cols>
  <sheetData>
    <row r="1" spans="1:8" ht="12.75">
      <c r="A1" s="2" t="s">
        <v>9</v>
      </c>
      <c r="B1" s="5" t="s">
        <v>65</v>
      </c>
      <c r="G1" s="2" t="s">
        <v>6</v>
      </c>
      <c r="H1" s="5" t="s">
        <v>65</v>
      </c>
    </row>
    <row r="2" ht="13.5" thickBot="1"/>
    <row r="3" spans="1:10" ht="15.75">
      <c r="A3" s="92"/>
      <c r="B3" s="2" t="s">
        <v>34</v>
      </c>
      <c r="C3" s="96"/>
      <c r="D3" s="96"/>
      <c r="E3" s="96"/>
      <c r="G3" s="1" t="s">
        <v>45</v>
      </c>
      <c r="H3" s="2" t="s">
        <v>0</v>
      </c>
      <c r="I3" s="6"/>
      <c r="J3" s="7"/>
    </row>
    <row r="4" spans="1:10" ht="12.75">
      <c r="A4" s="2" t="s">
        <v>0</v>
      </c>
      <c r="B4" s="95" t="s">
        <v>46</v>
      </c>
      <c r="C4" s="95" t="s">
        <v>47</v>
      </c>
      <c r="D4" s="95" t="s">
        <v>48</v>
      </c>
      <c r="E4" s="95" t="s">
        <v>49</v>
      </c>
      <c r="G4" s="2" t="s">
        <v>9</v>
      </c>
      <c r="H4" s="1">
        <v>21541</v>
      </c>
      <c r="I4" s="6">
        <v>2183</v>
      </c>
      <c r="J4" s="8" t="s">
        <v>42</v>
      </c>
    </row>
    <row r="5" spans="1:10" ht="12.75">
      <c r="A5" s="48">
        <v>2183</v>
      </c>
      <c r="B5" s="50">
        <v>2</v>
      </c>
      <c r="C5" s="47">
        <v>25698.94</v>
      </c>
      <c r="D5" s="47">
        <v>0</v>
      </c>
      <c r="E5" s="47">
        <v>25698.94</v>
      </c>
      <c r="G5" s="1">
        <v>1991</v>
      </c>
      <c r="H5" s="36">
        <v>0</v>
      </c>
      <c r="I5" s="39">
        <v>0</v>
      </c>
      <c r="J5" s="41">
        <v>0</v>
      </c>
    </row>
    <row r="6" spans="1:10" ht="12.75">
      <c r="A6" s="48">
        <v>21541</v>
      </c>
      <c r="B6" s="50">
        <v>2</v>
      </c>
      <c r="C6" s="47">
        <v>13582.56</v>
      </c>
      <c r="D6" s="47">
        <v>5688.93</v>
      </c>
      <c r="E6" s="47">
        <v>7893.63</v>
      </c>
      <c r="G6" s="3">
        <v>1994</v>
      </c>
      <c r="H6" s="37">
        <v>7893.63</v>
      </c>
      <c r="I6" s="10">
        <v>9865.31</v>
      </c>
      <c r="J6" s="42">
        <v>17758.94</v>
      </c>
    </row>
    <row r="7" spans="1:10" ht="13.5" thickBot="1">
      <c r="A7" s="97" t="s">
        <v>42</v>
      </c>
      <c r="B7" s="51">
        <v>4</v>
      </c>
      <c r="C7" s="49">
        <v>39281.5</v>
      </c>
      <c r="D7" s="49">
        <v>5688.93</v>
      </c>
      <c r="E7" s="49">
        <v>33592.57</v>
      </c>
      <c r="G7" s="3">
        <v>2000</v>
      </c>
      <c r="H7" s="37">
        <v>0</v>
      </c>
      <c r="I7" s="10">
        <v>15833.63</v>
      </c>
      <c r="J7" s="42">
        <v>15833.63</v>
      </c>
    </row>
    <row r="8" spans="7:10" ht="12.75">
      <c r="G8" s="4" t="s">
        <v>42</v>
      </c>
      <c r="H8" s="38">
        <v>7893.63</v>
      </c>
      <c r="I8" s="40">
        <v>25698.94</v>
      </c>
      <c r="J8" s="43">
        <v>33592.57</v>
      </c>
    </row>
  </sheetData>
  <printOptions/>
  <pageMargins left="0.75" right="0.75" top="1" bottom="1" header="0.4921259845" footer="0.4921259845"/>
  <pageSetup fitToHeight="1" fitToWidth="1" horizontalDpi="200" verticalDpi="200" orientation="landscape" paperSize="9" scale="92" r:id="rId1"/>
  <headerFooter alignWithMargins="0">
    <oddFooter>&amp;LEdité le &amp;D&amp;ROrigine : &amp;F - &amp;A</oddFooter>
  </headerFooter>
</worksheet>
</file>

<file path=xl/worksheets/sheet6.xml><?xml version="1.0" encoding="utf-8"?>
<worksheet xmlns="http://schemas.openxmlformats.org/spreadsheetml/2006/main" xmlns:r="http://schemas.openxmlformats.org/officeDocument/2006/relationships">
  <sheetPr codeName="Feuil7"/>
  <dimension ref="A1:D7"/>
  <sheetViews>
    <sheetView showZeros="0" workbookViewId="0" topLeftCell="A1">
      <selection activeCell="A4" sqref="A4:C4"/>
    </sheetView>
  </sheetViews>
  <sheetFormatPr defaultColWidth="11.421875" defaultRowHeight="12.75"/>
  <cols>
    <col min="2" max="2" width="46.140625" style="0" customWidth="1"/>
    <col min="3" max="3" width="14.7109375" style="0" customWidth="1"/>
    <col min="4" max="4" width="9.140625" style="0" customWidth="1"/>
    <col min="5" max="7" width="8.421875" style="0" customWidth="1"/>
  </cols>
  <sheetData>
    <row r="1" spans="1:2" ht="12.75">
      <c r="A1" s="2" t="s">
        <v>13</v>
      </c>
      <c r="B1" s="91">
        <v>36811</v>
      </c>
    </row>
    <row r="2" spans="1:2" ht="12.75">
      <c r="A2" s="2" t="s">
        <v>16</v>
      </c>
      <c r="B2" s="5" t="s">
        <v>65</v>
      </c>
    </row>
    <row r="4" spans="1:4" ht="12.75">
      <c r="A4" s="1" t="s">
        <v>48</v>
      </c>
      <c r="B4" s="6"/>
      <c r="C4" s="6"/>
      <c r="D4" s="2" t="s">
        <v>0</v>
      </c>
    </row>
    <row r="5" spans="1:4" ht="12.75">
      <c r="A5" s="2" t="s">
        <v>8</v>
      </c>
      <c r="B5" s="2" t="s">
        <v>10</v>
      </c>
      <c r="C5" s="2" t="s">
        <v>9</v>
      </c>
      <c r="D5" s="8">
        <v>21541</v>
      </c>
    </row>
    <row r="6" spans="1:4" ht="12.75">
      <c r="A6" s="1">
        <v>510</v>
      </c>
      <c r="B6" s="1" t="s">
        <v>73</v>
      </c>
      <c r="C6" s="1">
        <v>1991</v>
      </c>
      <c r="D6" s="41">
        <v>5688.93</v>
      </c>
    </row>
    <row r="7" spans="1:4" ht="12.75">
      <c r="A7" s="4" t="s">
        <v>42</v>
      </c>
      <c r="B7" s="9"/>
      <c r="C7" s="9"/>
      <c r="D7" s="43">
        <v>5688.93</v>
      </c>
    </row>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Feuil4"/>
  <dimension ref="A1:H7"/>
  <sheetViews>
    <sheetView showZeros="0" workbookViewId="0" topLeftCell="A1">
      <selection activeCell="E7" sqref="E7"/>
    </sheetView>
  </sheetViews>
  <sheetFormatPr defaultColWidth="11.421875" defaultRowHeight="12.75"/>
  <cols>
    <col min="1" max="2" width="9.140625" style="0" customWidth="1"/>
    <col min="3" max="3" width="6.57421875" style="0" bestFit="1" customWidth="1"/>
    <col min="4" max="4" width="8.421875" style="0" bestFit="1" customWidth="1"/>
    <col min="5" max="5" width="7.421875" style="0" bestFit="1" customWidth="1"/>
    <col min="6" max="6" width="5.7109375" style="0" customWidth="1"/>
    <col min="7" max="7" width="5.421875" style="0" customWidth="1"/>
    <col min="8" max="8" width="6.57421875" style="0" customWidth="1"/>
  </cols>
  <sheetData>
    <row r="1" spans="1:2" ht="12.75">
      <c r="A1" s="2" t="s">
        <v>18</v>
      </c>
      <c r="B1" s="5" t="s">
        <v>65</v>
      </c>
    </row>
    <row r="3" spans="1:8" ht="12.75">
      <c r="A3" s="1"/>
      <c r="B3" s="2" t="s">
        <v>34</v>
      </c>
      <c r="C3" s="6"/>
      <c r="D3" s="6"/>
      <c r="E3" s="6"/>
      <c r="F3" s="6"/>
      <c r="G3" s="6"/>
      <c r="H3" s="7"/>
    </row>
    <row r="4" spans="1:8" ht="12.75">
      <c r="A4" s="2" t="s">
        <v>0</v>
      </c>
      <c r="B4" s="1" t="s">
        <v>35</v>
      </c>
      <c r="C4" s="6" t="s">
        <v>36</v>
      </c>
      <c r="D4" s="6" t="s">
        <v>37</v>
      </c>
      <c r="E4" s="6" t="s">
        <v>38</v>
      </c>
      <c r="F4" s="6" t="s">
        <v>39</v>
      </c>
      <c r="G4" s="6" t="s">
        <v>40</v>
      </c>
      <c r="H4" s="7" t="s">
        <v>41</v>
      </c>
    </row>
    <row r="5" spans="1:8" ht="12.75">
      <c r="A5" s="1">
        <v>2183</v>
      </c>
      <c r="B5" s="36">
        <v>25698.94</v>
      </c>
      <c r="C5" s="39">
        <v>0</v>
      </c>
      <c r="D5" s="39">
        <v>15833.63</v>
      </c>
      <c r="E5" s="39">
        <v>9865.31</v>
      </c>
      <c r="F5" s="39">
        <v>0</v>
      </c>
      <c r="G5" s="39">
        <v>0</v>
      </c>
      <c r="H5" s="44">
        <v>0</v>
      </c>
    </row>
    <row r="6" spans="1:8" ht="12.75">
      <c r="A6" s="3">
        <v>21541</v>
      </c>
      <c r="B6" s="37">
        <v>7893.63</v>
      </c>
      <c r="C6" s="10">
        <v>0</v>
      </c>
      <c r="D6" s="10">
        <v>7893.63</v>
      </c>
      <c r="E6" s="10">
        <v>0</v>
      </c>
      <c r="F6" s="10">
        <v>0</v>
      </c>
      <c r="G6" s="10">
        <v>0</v>
      </c>
      <c r="H6" s="45">
        <v>0</v>
      </c>
    </row>
    <row r="7" spans="1:8" ht="12.75">
      <c r="A7" s="4" t="s">
        <v>42</v>
      </c>
      <c r="B7" s="38">
        <v>33592.57</v>
      </c>
      <c r="C7" s="40">
        <v>0</v>
      </c>
      <c r="D7" s="40">
        <v>23727.26</v>
      </c>
      <c r="E7" s="40">
        <v>9865.31</v>
      </c>
      <c r="F7" s="40">
        <v>0</v>
      </c>
      <c r="G7" s="40">
        <v>0</v>
      </c>
      <c r="H7" s="46">
        <v>0</v>
      </c>
    </row>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Feuil8"/>
  <dimension ref="A2:F11"/>
  <sheetViews>
    <sheetView showZeros="0" workbookViewId="0" topLeftCell="A1">
      <selection activeCell="A5" sqref="A5"/>
    </sheetView>
  </sheetViews>
  <sheetFormatPr defaultColWidth="11.421875" defaultRowHeight="12.75"/>
  <cols>
    <col min="1" max="1" width="16.140625" style="0" bestFit="1" customWidth="1"/>
    <col min="2" max="2" width="16.140625" style="0" customWidth="1"/>
    <col min="3" max="3" width="10.421875" style="0" customWidth="1"/>
    <col min="4" max="4" width="12.28125" style="0" customWidth="1"/>
    <col min="5" max="5" width="20.28125" style="0" customWidth="1"/>
    <col min="6" max="6" width="19.140625" style="0" customWidth="1"/>
    <col min="7" max="7" width="14.421875" style="0" customWidth="1"/>
    <col min="8" max="8" width="15.57421875" style="0" customWidth="1"/>
    <col min="9" max="9" width="15.7109375" style="0" customWidth="1"/>
    <col min="10" max="10" width="19.28125" style="0" customWidth="1"/>
    <col min="11" max="11" width="12.421875" style="0" customWidth="1"/>
    <col min="12" max="12" width="15.57421875" style="0" customWidth="1"/>
    <col min="13" max="13" width="37.8515625" style="0" customWidth="1"/>
    <col min="14" max="14" width="29.421875" style="0" customWidth="1"/>
    <col min="15" max="15" width="31.421875" style="0" customWidth="1"/>
  </cols>
  <sheetData>
    <row r="2" spans="1:2" ht="12.75">
      <c r="A2" s="2" t="s">
        <v>18</v>
      </c>
      <c r="B2" s="54">
        <v>2002</v>
      </c>
    </row>
    <row r="3" ht="13.5" thickBot="1"/>
    <row r="4" spans="1:6" ht="15.75">
      <c r="A4" s="92"/>
      <c r="B4" s="92"/>
      <c r="C4" s="2" t="s">
        <v>34</v>
      </c>
      <c r="D4" s="96"/>
      <c r="E4" s="96"/>
      <c r="F4" s="96"/>
    </row>
    <row r="5" spans="1:6" ht="12.75">
      <c r="A5" s="2" t="s">
        <v>0</v>
      </c>
      <c r="B5" s="2" t="s">
        <v>33</v>
      </c>
      <c r="C5" s="95" t="s">
        <v>35</v>
      </c>
      <c r="D5" s="95" t="s">
        <v>50</v>
      </c>
      <c r="E5" s="95" t="s">
        <v>66</v>
      </c>
      <c r="F5" s="95" t="s">
        <v>51</v>
      </c>
    </row>
    <row r="6" spans="1:6" ht="12.75">
      <c r="A6" s="48">
        <v>21541</v>
      </c>
      <c r="B6" s="48">
        <v>1994</v>
      </c>
      <c r="C6" s="61">
        <v>7893.63</v>
      </c>
      <c r="D6" s="61">
        <v>789.36</v>
      </c>
      <c r="E6" s="61">
        <v>6314.88</v>
      </c>
      <c r="F6" s="61">
        <v>1578.75</v>
      </c>
    </row>
    <row r="7" spans="1:6" ht="12.75">
      <c r="A7" s="94" t="s">
        <v>77</v>
      </c>
      <c r="B7" s="94"/>
      <c r="C7" s="93">
        <v>7893.63</v>
      </c>
      <c r="D7" s="93">
        <v>789.36</v>
      </c>
      <c r="E7" s="93">
        <v>6314.88</v>
      </c>
      <c r="F7" s="93">
        <v>1578.75</v>
      </c>
    </row>
    <row r="8" spans="1:6" ht="12.75">
      <c r="A8" s="48">
        <v>2183</v>
      </c>
      <c r="B8" s="48">
        <v>1994</v>
      </c>
      <c r="C8" s="61">
        <v>9865.31</v>
      </c>
      <c r="D8" s="61">
        <v>0</v>
      </c>
      <c r="E8" s="61">
        <v>9865.31</v>
      </c>
      <c r="F8" s="61">
        <v>0</v>
      </c>
    </row>
    <row r="9" spans="1:6" ht="12.75">
      <c r="A9" s="48"/>
      <c r="B9" s="48">
        <v>2000</v>
      </c>
      <c r="C9" s="61">
        <v>15833.63</v>
      </c>
      <c r="D9" s="61">
        <v>3166.73</v>
      </c>
      <c r="E9" s="61">
        <v>6333.46</v>
      </c>
      <c r="F9" s="61">
        <v>9500.17</v>
      </c>
    </row>
    <row r="10" spans="1:6" ht="12.75">
      <c r="A10" s="94" t="s">
        <v>78</v>
      </c>
      <c r="B10" s="94"/>
      <c r="C10" s="93">
        <v>25698.94</v>
      </c>
      <c r="D10" s="93">
        <v>3166.73</v>
      </c>
      <c r="E10" s="93">
        <v>16198.77</v>
      </c>
      <c r="F10" s="93">
        <v>9500.17</v>
      </c>
    </row>
    <row r="11" spans="1:6" ht="13.5" thickBot="1">
      <c r="A11" s="97" t="s">
        <v>42</v>
      </c>
      <c r="B11" s="97"/>
      <c r="C11" s="62">
        <v>33592.57</v>
      </c>
      <c r="D11" s="62">
        <v>3956.09</v>
      </c>
      <c r="E11" s="62">
        <v>22513.65</v>
      </c>
      <c r="F11" s="62">
        <v>11078.92</v>
      </c>
    </row>
  </sheetData>
  <printOptions/>
  <pageMargins left="0.75" right="0.75" top="1" bottom="1" header="0.4921259845" footer="0.4921259845"/>
  <pageSetup orientation="portrait" paperSize="9"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Feuil9"/>
  <dimension ref="B1:F12"/>
  <sheetViews>
    <sheetView workbookViewId="0" topLeftCell="A1">
      <selection activeCell="C10" sqref="C10"/>
    </sheetView>
  </sheetViews>
  <sheetFormatPr defaultColWidth="11.421875" defaultRowHeight="12.75"/>
  <cols>
    <col min="2" max="2" width="14.140625" style="0" bestFit="1" customWidth="1"/>
    <col min="3" max="3" width="8.8515625" style="0" bestFit="1" customWidth="1"/>
    <col min="4" max="4" width="12.28125" style="0" bestFit="1" customWidth="1"/>
    <col min="6" max="6" width="12.421875" style="0" bestFit="1" customWidth="1"/>
  </cols>
  <sheetData>
    <row r="1" spans="2:3" ht="12.75">
      <c r="B1" s="2" t="s">
        <v>29</v>
      </c>
      <c r="C1" s="54">
        <v>514</v>
      </c>
    </row>
    <row r="2" spans="2:3" ht="12.75">
      <c r="B2" s="2" t="s">
        <v>5</v>
      </c>
      <c r="C2" s="5" t="s">
        <v>65</v>
      </c>
    </row>
    <row r="4" spans="2:6" ht="12.75">
      <c r="B4" s="1"/>
      <c r="C4" s="2" t="s">
        <v>34</v>
      </c>
      <c r="D4" s="6"/>
      <c r="E4" s="6"/>
      <c r="F4" s="7"/>
    </row>
    <row r="5" spans="2:6" ht="12.75">
      <c r="B5" s="2" t="s">
        <v>18</v>
      </c>
      <c r="C5" s="1" t="s">
        <v>52</v>
      </c>
      <c r="D5" s="6" t="s">
        <v>53</v>
      </c>
      <c r="E5" s="6" t="s">
        <v>67</v>
      </c>
      <c r="F5" s="7" t="s">
        <v>68</v>
      </c>
    </row>
    <row r="6" spans="2:6" ht="12.75">
      <c r="B6" s="1">
        <v>2000</v>
      </c>
      <c r="C6" s="36">
        <v>15833.63</v>
      </c>
      <c r="D6" s="39">
        <v>0</v>
      </c>
      <c r="E6" s="39">
        <v>0</v>
      </c>
      <c r="F6" s="44">
        <v>15833.63</v>
      </c>
    </row>
    <row r="7" spans="2:6" ht="12.75">
      <c r="B7" s="3">
        <v>2001</v>
      </c>
      <c r="C7" s="37">
        <v>15833.63</v>
      </c>
      <c r="D7" s="10">
        <v>3166.73</v>
      </c>
      <c r="E7" s="10">
        <v>3166.73</v>
      </c>
      <c r="F7" s="45">
        <v>12666.9</v>
      </c>
    </row>
    <row r="8" spans="2:6" ht="12.75">
      <c r="B8" s="3">
        <v>2002</v>
      </c>
      <c r="C8" s="37">
        <v>15833.63</v>
      </c>
      <c r="D8" s="10">
        <v>3166.73</v>
      </c>
      <c r="E8" s="10">
        <v>6333.46</v>
      </c>
      <c r="F8" s="45">
        <v>9500.17</v>
      </c>
    </row>
    <row r="9" spans="2:6" ht="12.75">
      <c r="B9" s="3">
        <v>2003</v>
      </c>
      <c r="C9" s="37">
        <v>15833.63</v>
      </c>
      <c r="D9" s="10">
        <v>3166.73</v>
      </c>
      <c r="E9" s="10">
        <v>9500.19</v>
      </c>
      <c r="F9" s="45">
        <v>6333.44</v>
      </c>
    </row>
    <row r="10" spans="2:6" ht="12.75">
      <c r="B10" s="3">
        <v>2004</v>
      </c>
      <c r="C10" s="37">
        <v>15833.63</v>
      </c>
      <c r="D10" s="10">
        <v>3166.73</v>
      </c>
      <c r="E10" s="10">
        <v>12666.92</v>
      </c>
      <c r="F10" s="45">
        <v>3166.71</v>
      </c>
    </row>
    <row r="11" spans="2:6" ht="12.75">
      <c r="B11" s="3">
        <v>2005</v>
      </c>
      <c r="C11" s="37">
        <v>15833.63</v>
      </c>
      <c r="D11" s="10">
        <v>3166.71</v>
      </c>
      <c r="E11" s="10">
        <v>15833.63</v>
      </c>
      <c r="F11" s="45">
        <v>0</v>
      </c>
    </row>
    <row r="12" spans="2:6" ht="12.75">
      <c r="B12" s="63">
        <v>2006</v>
      </c>
      <c r="C12" s="64">
        <v>15833.63</v>
      </c>
      <c r="D12" s="65">
        <v>0</v>
      </c>
      <c r="E12" s="65">
        <v>15833.63</v>
      </c>
      <c r="F12" s="66">
        <v>0</v>
      </c>
    </row>
  </sheetData>
  <printOptions/>
  <pageMargins left="0.75" right="0.75" top="1" bottom="1" header="0.4921259845" footer="0.492125984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clg j prevert</dc:creator>
  <cp:keywords/>
  <dc:description/>
  <cp:lastModifiedBy>Fujitsu</cp:lastModifiedBy>
  <cp:lastPrinted>2001-05-01T16:29:54Z</cp:lastPrinted>
  <dcterms:created xsi:type="dcterms:W3CDTF">1998-05-23T08:30:53Z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