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60" yWindow="105" windowWidth="8790" windowHeight="5430" tabRatio="726" activeTab="0"/>
  </bookViews>
  <sheets>
    <sheet name="Saisie" sheetId="1" r:id="rId1"/>
    <sheet name="Tcd" sheetId="2" state="hidden" r:id="rId2"/>
    <sheet name="Report" sheetId="3" r:id="rId3"/>
    <sheet name="Cst" sheetId="4" r:id="rId4"/>
    <sheet name="Aide" sheetId="5" r:id="rId5"/>
  </sheets>
  <definedNames>
    <definedName name="ANNEE">'Cst'!$D$2</definedName>
    <definedName name="Compteur">'Cst'!$B$2:$B$14</definedName>
    <definedName name="Decade">'Cst'!$A$2:$A$37</definedName>
    <definedName name="PrixM3">'Cst'!$E$2</definedName>
    <definedName name="releve">'Cst'!$B$2:$C$14</definedName>
    <definedName name="Report">'Report'!$A$1:$F$2</definedName>
  </definedNames>
  <calcPr fullCalcOnLoad="1"/>
  <pivotCaches>
    <pivotCache cacheId="1" r:id="rId6"/>
  </pivotCaches>
</workbook>
</file>

<file path=xl/comments1.xml><?xml version="1.0" encoding="utf-8"?>
<comments xmlns="http://schemas.openxmlformats.org/spreadsheetml/2006/main">
  <authors>
    <author>Fujitsu</author>
  </authors>
  <commentList>
    <comment ref="D5" authorId="0">
      <text>
        <r>
          <rPr>
            <b/>
            <sz val="8"/>
            <rFont val="Tahoma"/>
            <family val="0"/>
          </rPr>
          <t>S&amp;W: Seul, le nouveau relevé est à saisir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0"/>
          </rPr>
          <t>S&amp;W: Sélectionnez la décade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0"/>
          </rPr>
          <t>S&amp;W: Automatique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S&amp;W: Le passage d'un compteur à l'autre est automatique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Fujitsu</author>
  </authors>
  <commentList>
    <comment ref="A1" authorId="0">
      <text>
        <r>
          <rPr>
            <b/>
            <sz val="8"/>
            <rFont val="Tahoma"/>
            <family val="0"/>
          </rPr>
          <t>S&amp;W: L'année se modifiera automatiquement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0"/>
          </rPr>
          <t>S&amp;W: Saisissez la liste de vos compteurs : 13 maxi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0"/>
          </rPr>
          <t>S&amp;W: Inscrivez ici vos relevés de départ</t>
        </r>
        <r>
          <rPr>
            <sz val="8"/>
            <rFont val="Tahoma"/>
            <family val="0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0"/>
          </rPr>
          <t>S&amp;W: La saisie se fait sur la feuille Saisie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S&amp;W: Zone de contrôle, ne pas déplacer F1:F3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S&amp;W:Zone de transit, ne pas déplacer, ni modifier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<sst xmlns="http://schemas.openxmlformats.org/spreadsheetml/2006/main" count="42" uniqueCount="30">
  <si>
    <t>ANNEE</t>
  </si>
  <si>
    <t>DECADE</t>
  </si>
  <si>
    <t>COMPTEUR</t>
  </si>
  <si>
    <t>RELEVE</t>
  </si>
  <si>
    <t>CONSOMMATION</t>
  </si>
  <si>
    <t>COUT</t>
  </si>
  <si>
    <t>GRD COMPTEUR</t>
  </si>
  <si>
    <t>PT COMPTEUR</t>
  </si>
  <si>
    <t>PRIX M2</t>
  </si>
  <si>
    <t xml:space="preserve">COMPTEUR </t>
  </si>
  <si>
    <t>CONTRÔLES FORMULAIRES</t>
  </si>
  <si>
    <t>REPORT</t>
  </si>
  <si>
    <t>ANCIEN RELEVE</t>
  </si>
  <si>
    <t>NOUVEAU RELEVE</t>
  </si>
  <si>
    <t>(Tous)</t>
  </si>
  <si>
    <r>
      <t>Initialisation</t>
    </r>
    <r>
      <rPr>
        <sz val="10"/>
        <rFont val="Courier"/>
        <family val="0"/>
      </rPr>
      <t xml:space="preserve"> : </t>
    </r>
    <r>
      <rPr>
        <i/>
        <sz val="10"/>
        <rFont val="Courier"/>
        <family val="3"/>
      </rPr>
      <t>Saisissez</t>
    </r>
    <r>
      <rPr>
        <sz val="10"/>
        <rFont val="Courier"/>
        <family val="0"/>
      </rPr>
      <t xml:space="preserve"> dans la feuille </t>
    </r>
    <r>
      <rPr>
        <b/>
        <sz val="10"/>
        <rFont val="Courier"/>
        <family val="3"/>
      </rPr>
      <t>Cst,</t>
    </r>
    <r>
      <rPr>
        <sz val="10"/>
        <rFont val="Courier"/>
        <family val="0"/>
      </rPr>
      <t xml:space="preserve"> </t>
    </r>
    <r>
      <rPr>
        <i/>
        <sz val="10"/>
        <rFont val="Courier"/>
        <family val="3"/>
      </rPr>
      <t>les compteurs présents</t>
    </r>
    <r>
      <rPr>
        <sz val="10"/>
        <rFont val="Courier"/>
        <family val="0"/>
      </rPr>
      <t xml:space="preserve"> dans votre établissement ainsi que l</t>
    </r>
    <r>
      <rPr>
        <i/>
        <sz val="10"/>
        <rFont val="Courier"/>
        <family val="3"/>
      </rPr>
      <t>es relevés</t>
    </r>
    <r>
      <rPr>
        <sz val="10"/>
        <rFont val="Courier"/>
        <family val="0"/>
      </rPr>
      <t xml:space="preserve">. Le prix du M3 peut être saisi directement dans </t>
    </r>
    <r>
      <rPr>
        <b/>
        <sz val="10"/>
        <rFont val="Courier"/>
        <family val="3"/>
      </rPr>
      <t>Cst!E2</t>
    </r>
    <r>
      <rPr>
        <sz val="10"/>
        <rFont val="Courier"/>
        <family val="0"/>
      </rPr>
      <t xml:space="preserve"> ou par le bouton en feuille </t>
    </r>
    <r>
      <rPr>
        <b/>
        <sz val="10"/>
        <rFont val="Courier"/>
        <family val="3"/>
      </rPr>
      <t>Saisie.</t>
    </r>
  </si>
  <si>
    <r>
      <t>Exploitation</t>
    </r>
    <r>
      <rPr>
        <sz val="10"/>
        <rFont val="Courier"/>
        <family val="0"/>
      </rPr>
      <t xml:space="preserve"> : Elle se fait en appuyant sur le bouton prévu dans la feuille </t>
    </r>
    <r>
      <rPr>
        <b/>
        <sz val="10"/>
        <rFont val="Courier"/>
        <family val="3"/>
      </rPr>
      <t>Saisie,</t>
    </r>
    <r>
      <rPr>
        <sz val="10"/>
        <rFont val="Courier"/>
        <family val="0"/>
      </rPr>
      <t xml:space="preserve"> le Tableau croisé Dynamique qui vous est proposé est déjà actualisé. Si vous le souhaitez, un filtre sur l'année vous est proposé. L'unité de sélection est le mois.</t>
    </r>
  </si>
  <si>
    <t>Données</t>
  </si>
  <si>
    <t xml:space="preserve"> COUT</t>
  </si>
  <si>
    <t>Années</t>
  </si>
  <si>
    <t>Trimestres</t>
  </si>
  <si>
    <t>2000</t>
  </si>
  <si>
    <t>Trim4</t>
  </si>
  <si>
    <t>nov</t>
  </si>
  <si>
    <t>déc</t>
  </si>
  <si>
    <t xml:space="preserve"> CONSO</t>
  </si>
  <si>
    <t>MOIS</t>
  </si>
  <si>
    <t>LIGNE A SUPPRIMEE ET NON A EFFACER DES LA 1ERE SAISIE EFFECTUEE ET AVANT EXPLOITATION</t>
  </si>
  <si>
    <r>
      <t>Saisie</t>
    </r>
    <r>
      <rPr>
        <sz val="10"/>
        <rFont val="Courier"/>
        <family val="0"/>
      </rPr>
      <t xml:space="preserve"> : L'application commence automatiquement par le 1er compteur, il suffit de </t>
    </r>
    <r>
      <rPr>
        <i/>
        <sz val="10"/>
        <rFont val="Courier"/>
        <family val="3"/>
      </rPr>
      <t>saisir au préalable la décade voulue</t>
    </r>
    <r>
      <rPr>
        <sz val="10"/>
        <rFont val="Courier"/>
        <family val="0"/>
      </rPr>
      <t xml:space="preserve">.Ensuite, vous </t>
    </r>
    <r>
      <rPr>
        <i/>
        <sz val="10"/>
        <rFont val="Courier"/>
        <family val="3"/>
      </rPr>
      <t>inscrivez le nouveau relevé</t>
    </r>
    <r>
      <rPr>
        <sz val="10"/>
        <rFont val="Courier"/>
        <family val="0"/>
      </rPr>
      <t xml:space="preserve"> et </t>
    </r>
    <r>
      <rPr>
        <i/>
        <sz val="10"/>
        <rFont val="Courier"/>
        <family val="3"/>
      </rPr>
      <t xml:space="preserve">cliquez sur le </t>
    </r>
    <r>
      <rPr>
        <i/>
        <u val="single"/>
        <sz val="10"/>
        <rFont val="Courier"/>
        <family val="3"/>
      </rPr>
      <t>bouton Report</t>
    </r>
    <r>
      <rPr>
        <sz val="10"/>
        <rFont val="Courier"/>
        <family val="0"/>
      </rPr>
      <t xml:space="preserve">. La décade ou série de 10 jours a été choisie en raison de son utilité pour suivre les consommations d'énergie et les DJU (degrés-jours-Unifiés) de Météo-France. Une fois, le premier relevé d'un compteur saisi, un autre vous est automatiquement proposé après l'appui du bouton Report, ainsi de suite jusqu'à la fin de la liste. A la fin de la saisie, un bilan est affiché dans un boîte de dialogue.        </t>
    </r>
    <r>
      <rPr>
        <b/>
        <sz val="12"/>
        <rFont val="Courier"/>
        <family val="3"/>
      </rPr>
      <t>Attention , après la 1ère Saisie et avant de lancer l'exploitation, effacez la ligne (c'est noté !) dans la feuille Report</t>
    </r>
  </si>
  <si>
    <r>
      <t>Les Feuilles</t>
    </r>
    <r>
      <rPr>
        <sz val="10"/>
        <rFont val="Courier"/>
        <family val="0"/>
      </rPr>
      <t xml:space="preserve"> : </t>
    </r>
    <r>
      <rPr>
        <b/>
        <sz val="10"/>
        <rFont val="Courier"/>
        <family val="3"/>
      </rPr>
      <t>Saisie</t>
    </r>
    <r>
      <rPr>
        <sz val="10"/>
        <rFont val="Courier"/>
        <family val="0"/>
      </rPr>
      <t xml:space="preserve"> (protégée sans mot de passe) : écran de ... Saisie et d'exploitation. La feuille </t>
    </r>
    <r>
      <rPr>
        <b/>
        <sz val="10"/>
        <rFont val="Courier"/>
        <family val="3"/>
      </rPr>
      <t>Cst</t>
    </r>
    <r>
      <rPr>
        <sz val="10"/>
        <rFont val="Courier"/>
        <family val="0"/>
      </rPr>
      <t xml:space="preserve"> (ou constante) gère les décades, les compteurs, le prix M3 ainsi que les cellules contrôles de cette petite application. La feuille </t>
    </r>
    <r>
      <rPr>
        <b/>
        <sz val="10"/>
        <rFont val="Courier"/>
        <family val="3"/>
      </rPr>
      <t>Report</t>
    </r>
    <r>
      <rPr>
        <sz val="10"/>
        <rFont val="Courier"/>
        <family val="0"/>
      </rPr>
      <t xml:space="preserve"> est la base de données qui est alimentéé par votre saisie. La Feuille </t>
    </r>
    <r>
      <rPr>
        <b/>
        <sz val="10"/>
        <rFont val="Courier"/>
        <family val="3"/>
      </rPr>
      <t>TCD</t>
    </r>
    <r>
      <rPr>
        <sz val="10"/>
        <rFont val="Courier"/>
        <family val="0"/>
      </rPr>
      <t xml:space="preserve"> (masquée et rafraichie automatiquement) vous permet l'exploitation.</t>
    </r>
  </si>
</sst>
</file>

<file path=xl/styles.xml><?xml version="1.0" encoding="utf-8"?>
<styleSheet xmlns="http://schemas.openxmlformats.org/spreadsheetml/2006/main">
  <numFmts count="3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General_)"/>
    <numFmt numFmtId="169" formatCode="#,##0.00_);\(#,##0.00\)"/>
    <numFmt numFmtId="170" formatCode="mmm\-yy_)"/>
    <numFmt numFmtId="171" formatCode="0_)"/>
    <numFmt numFmtId="172" formatCode="#,##0.0;[Red]\-#,##0.0"/>
    <numFmt numFmtId="173" formatCode="0.0%"/>
    <numFmt numFmtId="174" formatCode="0.0"/>
    <numFmt numFmtId="175" formatCode="#,##0.0;\-#,##0.0"/>
    <numFmt numFmtId="176" formatCode="#,##0.000;\-#,##0.000"/>
    <numFmt numFmtId="177" formatCode="#,##0.0000;\-#,##0.0000"/>
    <numFmt numFmtId="178" formatCode="0&quot; M3&quot;"/>
    <numFmt numFmtId="179" formatCode="yyyy"/>
    <numFmt numFmtId="180" formatCode="0\.00&quot; M3&quot;"/>
    <numFmt numFmtId="181" formatCode="0.00&quot; M3&quot;"/>
    <numFmt numFmtId="182" formatCode="mm/dd/yy"/>
    <numFmt numFmtId="183" formatCode="dd/mm/yyyy"/>
    <numFmt numFmtId="184" formatCode="dd\-mm\-yyyy"/>
    <numFmt numFmtId="185" formatCode="mm\-dd\-yyyy"/>
    <numFmt numFmtId="186" formatCode="d\-mmm\-yyyy"/>
    <numFmt numFmtId="187" formatCode="dd\ mmm\ yyyy"/>
    <numFmt numFmtId="188" formatCode="\ yyyy\ mmm\ dd"/>
    <numFmt numFmtId="189" formatCode="yyyy\ mmm\ dd"/>
    <numFmt numFmtId="190" formatCode="mmm"/>
  </numFmts>
  <fonts count="12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Tahoma"/>
      <family val="2"/>
    </font>
    <font>
      <b/>
      <sz val="8"/>
      <name val="Tahoma"/>
      <family val="0"/>
    </font>
    <font>
      <b/>
      <sz val="10"/>
      <name val="Courier"/>
      <family val="3"/>
    </font>
    <font>
      <i/>
      <sz val="10"/>
      <name val="Courier"/>
      <family val="3"/>
    </font>
    <font>
      <i/>
      <u val="single"/>
      <sz val="10"/>
      <name val="Courier"/>
      <family val="3"/>
    </font>
    <font>
      <b/>
      <sz val="12"/>
      <name val="Courier"/>
      <family val="3"/>
    </font>
    <font>
      <b/>
      <sz val="8"/>
      <name val="Courier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20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168" fontId="0" fillId="0" borderId="0" xfId="0" applyAlignment="1">
      <alignment/>
    </xf>
    <xf numFmtId="2" fontId="0" fillId="0" borderId="0" xfId="0" applyNumberFormat="1" applyAlignment="1">
      <alignment/>
    </xf>
    <xf numFmtId="168" fontId="0" fillId="0" borderId="1" xfId="0" applyBorder="1" applyAlignment="1">
      <alignment/>
    </xf>
    <xf numFmtId="168" fontId="0" fillId="0" borderId="2" xfId="0" applyBorder="1" applyAlignment="1">
      <alignment/>
    </xf>
    <xf numFmtId="168" fontId="0" fillId="0" borderId="3" xfId="0" applyBorder="1" applyAlignment="1">
      <alignment/>
    </xf>
    <xf numFmtId="168" fontId="0" fillId="0" borderId="4" xfId="0" applyBorder="1" applyAlignment="1">
      <alignment/>
    </xf>
    <xf numFmtId="8" fontId="0" fillId="0" borderId="4" xfId="17" applyBorder="1" applyAlignment="1">
      <alignment/>
    </xf>
    <xf numFmtId="168" fontId="0" fillId="0" borderId="5" xfId="0" applyBorder="1" applyAlignment="1">
      <alignment/>
    </xf>
    <xf numFmtId="168" fontId="0" fillId="0" borderId="6" xfId="0" applyBorder="1" applyAlignment="1">
      <alignment/>
    </xf>
    <xf numFmtId="168" fontId="0" fillId="0" borderId="7" xfId="0" applyBorder="1" applyAlignment="1">
      <alignment/>
    </xf>
    <xf numFmtId="168" fontId="0" fillId="2" borderId="0" xfId="0" applyFill="1" applyAlignment="1">
      <alignment/>
    </xf>
    <xf numFmtId="168" fontId="0" fillId="2" borderId="0" xfId="0" applyFill="1" applyAlignment="1">
      <alignment horizontal="center" vertical="center"/>
    </xf>
    <xf numFmtId="168" fontId="0" fillId="2" borderId="8" xfId="0" applyFill="1" applyBorder="1" applyAlignment="1">
      <alignment horizontal="center" vertical="center"/>
    </xf>
    <xf numFmtId="168" fontId="0" fillId="2" borderId="9" xfId="0" applyFill="1" applyBorder="1" applyAlignment="1">
      <alignment horizontal="center" vertical="center"/>
    </xf>
    <xf numFmtId="168" fontId="0" fillId="0" borderId="8" xfId="0" applyFill="1" applyBorder="1" applyAlignment="1">
      <alignment horizontal="center" vertical="center"/>
    </xf>
    <xf numFmtId="168" fontId="0" fillId="2" borderId="9" xfId="0" applyFill="1" applyBorder="1" applyAlignment="1">
      <alignment horizontal="center"/>
    </xf>
    <xf numFmtId="168" fontId="0" fillId="2" borderId="10" xfId="0" applyFill="1" applyBorder="1" applyAlignment="1">
      <alignment/>
    </xf>
    <xf numFmtId="168" fontId="0" fillId="0" borderId="11" xfId="0" applyBorder="1" applyAlignment="1">
      <alignment/>
    </xf>
    <xf numFmtId="168" fontId="0" fillId="0" borderId="12" xfId="0" applyBorder="1" applyAlignment="1">
      <alignment/>
    </xf>
    <xf numFmtId="168" fontId="0" fillId="0" borderId="13" xfId="0" applyBorder="1" applyAlignment="1">
      <alignment/>
    </xf>
    <xf numFmtId="168" fontId="0" fillId="0" borderId="14" xfId="0" applyBorder="1" applyAlignment="1">
      <alignment/>
    </xf>
    <xf numFmtId="168" fontId="0" fillId="0" borderId="13" xfId="0" applyBorder="1" applyAlignment="1">
      <alignment/>
    </xf>
    <xf numFmtId="14" fontId="0" fillId="0" borderId="0" xfId="0" applyNumberFormat="1" applyAlignment="1">
      <alignment/>
    </xf>
    <xf numFmtId="14" fontId="0" fillId="0" borderId="1" xfId="0" applyNumberFormat="1" applyBorder="1" applyAlignment="1" quotePrefix="1">
      <alignment/>
    </xf>
    <xf numFmtId="14" fontId="0" fillId="0" borderId="2" xfId="0" applyNumberFormat="1" applyBorder="1" applyAlignment="1" quotePrefix="1">
      <alignment/>
    </xf>
    <xf numFmtId="14" fontId="0" fillId="2" borderId="15" xfId="0" applyNumberFormat="1" applyFill="1" applyBorder="1" applyAlignment="1">
      <alignment/>
    </xf>
    <xf numFmtId="0" fontId="0" fillId="0" borderId="5" xfId="0" applyNumberFormat="1" applyBorder="1" applyAlignment="1">
      <alignment/>
    </xf>
    <xf numFmtId="168" fontId="0" fillId="0" borderId="0" xfId="0" applyAlignment="1">
      <alignment vertical="top"/>
    </xf>
    <xf numFmtId="168" fontId="8" fillId="0" borderId="0" xfId="0" applyFont="1" applyAlignment="1" applyProtection="1">
      <alignment vertical="top" wrapText="1"/>
      <protection hidden="1"/>
    </xf>
    <xf numFmtId="181" fontId="0" fillId="2" borderId="8" xfId="0" applyNumberFormat="1" applyFill="1" applyBorder="1" applyAlignment="1">
      <alignment horizontal="center" vertical="center"/>
    </xf>
    <xf numFmtId="181" fontId="0" fillId="0" borderId="9" xfId="0" applyNumberFormat="1" applyFill="1" applyBorder="1" applyAlignment="1" applyProtection="1">
      <alignment horizontal="center" vertical="center"/>
      <protection locked="0"/>
    </xf>
    <xf numFmtId="187" fontId="0" fillId="0" borderId="0" xfId="0" applyNumberFormat="1" applyAlignment="1">
      <alignment/>
    </xf>
    <xf numFmtId="187" fontId="0" fillId="0" borderId="6" xfId="0" applyNumberFormat="1" applyBorder="1" applyAlignment="1">
      <alignment/>
    </xf>
    <xf numFmtId="0" fontId="0" fillId="0" borderId="6" xfId="0" applyNumberFormat="1" applyBorder="1" applyAlignment="1">
      <alignment/>
    </xf>
    <xf numFmtId="1" fontId="0" fillId="0" borderId="11" xfId="0" applyNumberFormat="1" applyBorder="1" applyAlignment="1">
      <alignment/>
    </xf>
    <xf numFmtId="187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187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68" fontId="0" fillId="0" borderId="18" xfId="0" applyBorder="1" applyAlignment="1">
      <alignment/>
    </xf>
    <xf numFmtId="14" fontId="0" fillId="2" borderId="15" xfId="0" applyNumberFormat="1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Report" sheet="Report"/>
  </cacheSource>
  <cacheFields count="8">
    <cacheField name="ANNEE">
      <sharedItems containsSemiMixedTypes="0" containsString="0" containsMixedTypes="0" containsNumber="1" containsInteger="1" count="1">
        <n v="2000"/>
      </sharedItems>
    </cacheField>
    <cacheField name="DECADE">
      <sharedItems containsSemiMixedTypes="0" containsNonDate="0" containsDate="1" containsString="0" containsMixedTypes="0" count="3">
        <d v="2000-11-20T00:00:00.000"/>
        <d v="2000-12-31T00:00:00.000"/>
        <d v="2000-12-20T00:00:00.000"/>
      </sharedItems>
      <fieldGroup par="7" base="1">
        <rangePr groupBy="months" autoEnd="1" autoStart="1" startDate="2000-11-20T00:00:00.000" endDate="2000-12-31T00:00:00.000"/>
        <groupItems count="14">
          <s v="&lt;20/11/00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31/12/00"/>
        </groupItems>
      </fieldGroup>
    </cacheField>
    <cacheField name="COMPTEUR">
      <sharedItems containsMixedTypes="0" count="2">
        <s v="GRD COMPTEUR"/>
        <s v="PT COMPTEUR"/>
      </sharedItems>
    </cacheField>
    <cacheField name="RELEVE">
      <sharedItems containsSemiMixedTypes="0" containsString="0" containsMixedTypes="0" containsNumber="1" containsInteger="1" count="4">
        <n v="4260"/>
        <n v="18740"/>
        <n v="4250"/>
        <n v="18720"/>
      </sharedItems>
    </cacheField>
    <cacheField name="CONSOMMATION">
      <sharedItems containsSemiMixedTypes="0" containsString="0" containsMixedTypes="0" containsNumber="1" containsInteger="1" count="2">
        <n v="10"/>
        <n v="20"/>
      </sharedItems>
    </cacheField>
    <cacheField name="COUT">
      <sharedItems containsSemiMixedTypes="0" containsString="0" containsMixedTypes="0" containsNumber="1" count="2">
        <n v="150.5"/>
        <n v="301"/>
      </sharedItems>
    </cacheField>
    <cacheField name="Trimestres">
      <sharedItems containsString="0" containsMixedTypes="1" count="0"/>
      <fieldGroup base="1">
        <rangePr groupBy="quarters" autoEnd="1" autoStart="1" startDate="2000-11-20T00:00:00.000" endDate="2000-12-31T00:00:00.000"/>
        <groupItems count="6">
          <s v="&lt;20/11/00"/>
          <s v="Trim1"/>
          <s v="Trim2"/>
          <s v="Trim3"/>
          <s v="Trim4"/>
          <s v="&gt;31/12/00"/>
        </groupItems>
      </fieldGroup>
    </cacheField>
    <cacheField name="Ann?es">
      <sharedItems containsString="0" containsMixedTypes="1" count="0"/>
      <fieldGroup base="1">
        <rangePr groupBy="years" autoEnd="1" autoStart="1" startDate="2000-11-20T00:00:00.000" endDate="2000-12-31T00:00:00.000"/>
        <groupItems count="3">
          <s v="&lt;20/11/00"/>
          <s v="2000"/>
          <s v="&gt;31/12/00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Eau" cacheId="1" applyNumberFormats="0" applyBorderFormats="0" applyFontFormats="0" applyPatternFormats="0" applyAlignmentFormats="0" applyWidthHeightFormats="0" dataCaption="Donn?es" showMissing="1" preserveFormatting="1" useAutoFormatting="1" rowGrandTotals="0" colGrandTotals="0" itemPrintTitles="1" compactData="0" updatedVersion="2" indent="0" showMemberPropertyTips="1">
  <location ref="A3:E6" firstHeaderRow="1" firstDataRow="2" firstDataCol="3" rowPageCount="1" colPageCount="1"/>
  <pivotFields count="8">
    <pivotField axis="axisPage" compact="0" outline="0" subtotalTop="0" showAll="0" numFmtId="168">
      <items count="2">
        <item x="0"/>
        <item t="default"/>
      </items>
    </pivotField>
    <pivotField axis="axisRow" compact="0" outline="0" subtotalTop="0" showAll="0" numFmtId="187" name="MOIS">
      <items count="15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h="1" x="13"/>
        <item t="default"/>
      </items>
    </pivotField>
    <pivotField compact="0" outline="0" subtotalTop="0" showAll="0"/>
    <pivotField compact="0" outline="0" subtotalTop="0" showAll="0" numFmtId="168"/>
    <pivotField dataField="1" compact="0" outline="0" subtotalTop="0" showAll="0" numFmtId="168"/>
    <pivotField dataField="1" compact="0" outline="0" subtotalTop="0" showAll="0" numFmtId="2"/>
    <pivotField axis="axisRow" compact="0" outline="0" subtotalTop="0" showAll="0" defaultSubtotal="0">
      <items count="6">
        <item x="1"/>
        <item x="2"/>
        <item x="3"/>
        <item x="4"/>
        <item h="1" x="5"/>
        <item x="0"/>
      </items>
    </pivotField>
    <pivotField axis="axisRow" compact="0" outline="0" subtotalTop="0" showAll="0" defaultSubtotal="0">
      <items count="3">
        <item x="1"/>
        <item h="1" x="2"/>
        <item x="0"/>
      </items>
    </pivotField>
  </pivotFields>
  <rowFields count="3">
    <field x="7"/>
    <field x="6"/>
    <field x="1"/>
  </rowFields>
  <rowItems count="2">
    <i>
      <x/>
      <x v="3"/>
      <x v="11"/>
    </i>
    <i r="2">
      <x v="12"/>
    </i>
  </rowItems>
  <colFields count="1">
    <field x="-2"/>
  </colFields>
  <colItems count="2">
    <i>
      <x/>
    </i>
    <i i="1">
      <x v="1"/>
    </i>
  </colItems>
  <pageFields count="1">
    <pageField fld="0" hier="0"/>
  </pageFields>
  <dataFields count="2">
    <dataField name=" CONSO" fld="4" baseField="0" baseItem="0" numFmtId="1"/>
    <dataField name=" COUT" fld="5" baseField="0" baseItem="0" numFmtId="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25"/>
  <sheetViews>
    <sheetView showGridLines="0" showRowColHeaders="0" showZeros="0" tabSelected="1" showOutlineSymbols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D6" sqref="D6"/>
    </sheetView>
  </sheetViews>
  <sheetFormatPr defaultColWidth="11.00390625" defaultRowHeight="12.75"/>
  <cols>
    <col min="1" max="1" width="15.875" style="0" customWidth="1"/>
    <col min="2" max="2" width="19.625" style="0" customWidth="1"/>
    <col min="3" max="3" width="19.00390625" style="0" customWidth="1"/>
    <col min="4" max="4" width="16.625" style="0" customWidth="1"/>
    <col min="5" max="5" width="5.625" style="0" customWidth="1"/>
  </cols>
  <sheetData>
    <row r="1" spans="1:13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2.25" customHeight="1">
      <c r="A2" s="11" t="s">
        <v>0</v>
      </c>
      <c r="B2" s="14">
        <f>Cst!A40</f>
        <v>2000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68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8.5" customHeight="1">
      <c r="A4" s="10"/>
      <c r="B4" s="10"/>
      <c r="C4" s="12" t="s">
        <v>12</v>
      </c>
      <c r="D4" s="13" t="s">
        <v>13</v>
      </c>
      <c r="E4" s="10"/>
      <c r="F4" s="10"/>
      <c r="G4" s="10"/>
      <c r="H4" s="10"/>
      <c r="I4" s="10"/>
      <c r="J4" s="10"/>
      <c r="K4" s="10"/>
      <c r="L4" s="10"/>
      <c r="M4" s="10"/>
    </row>
    <row r="5" spans="1:13" ht="28.5" customHeight="1">
      <c r="A5" s="10"/>
      <c r="B5" s="10"/>
      <c r="C5" s="29">
        <f>INDEX(releve,Cst!G3,2)</f>
        <v>18740</v>
      </c>
      <c r="D5" s="30"/>
      <c r="E5" s="10"/>
      <c r="F5" s="10"/>
      <c r="G5" s="10"/>
      <c r="H5" s="10"/>
      <c r="I5" s="10"/>
      <c r="J5" s="10"/>
      <c r="K5" s="10"/>
      <c r="L5" s="10"/>
      <c r="M5" s="10"/>
    </row>
    <row r="6" spans="1:13" ht="63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sheetProtection sheet="1" objects="1" scenarios="1"/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E6"/>
  <sheetViews>
    <sheetView workbookViewId="0" topLeftCell="A1">
      <selection activeCell="A3" sqref="A3:C3"/>
    </sheetView>
  </sheetViews>
  <sheetFormatPr defaultColWidth="11.00390625" defaultRowHeight="12.75"/>
  <cols>
    <col min="1" max="1" width="11.875" style="0" customWidth="1"/>
    <col min="2" max="2" width="8.875" style="0" bestFit="1" customWidth="1"/>
    <col min="3" max="3" width="4.875" style="0" customWidth="1"/>
    <col min="4" max="4" width="7.875" style="0" customWidth="1"/>
    <col min="5" max="5" width="5.875" style="0" customWidth="1"/>
  </cols>
  <sheetData>
    <row r="1" spans="1:2" ht="12">
      <c r="A1" s="19" t="s">
        <v>0</v>
      </c>
      <c r="B1" s="21" t="s">
        <v>14</v>
      </c>
    </row>
    <row r="3" spans="1:5" ht="12">
      <c r="A3" s="17"/>
      <c r="B3" s="18"/>
      <c r="C3" s="18"/>
      <c r="D3" s="19" t="s">
        <v>17</v>
      </c>
      <c r="E3" s="20"/>
    </row>
    <row r="4" spans="1:5" ht="12">
      <c r="A4" s="19" t="s">
        <v>19</v>
      </c>
      <c r="B4" s="19" t="s">
        <v>20</v>
      </c>
      <c r="C4" s="19" t="s">
        <v>26</v>
      </c>
      <c r="D4" s="17" t="s">
        <v>25</v>
      </c>
      <c r="E4" s="20" t="s">
        <v>18</v>
      </c>
    </row>
    <row r="5" spans="1:5" ht="12">
      <c r="A5" s="17" t="s">
        <v>21</v>
      </c>
      <c r="B5" s="17" t="s">
        <v>22</v>
      </c>
      <c r="C5" s="35" t="s">
        <v>23</v>
      </c>
      <c r="D5" s="34">
        <v>10</v>
      </c>
      <c r="E5" s="36">
        <v>150.5</v>
      </c>
    </row>
    <row r="6" spans="1:5" ht="12">
      <c r="A6" s="40"/>
      <c r="B6" s="40"/>
      <c r="C6" s="37" t="s">
        <v>24</v>
      </c>
      <c r="D6" s="38">
        <v>40</v>
      </c>
      <c r="E6" s="39">
        <v>602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F6"/>
  <sheetViews>
    <sheetView workbookViewId="0" topLeftCell="A1">
      <selection activeCell="C5" sqref="C5"/>
    </sheetView>
  </sheetViews>
  <sheetFormatPr defaultColWidth="11.00390625" defaultRowHeight="12.75"/>
  <cols>
    <col min="2" max="2" width="11.875" style="31" bestFit="1" customWidth="1"/>
    <col min="3" max="3" width="12.875" style="0" customWidth="1"/>
    <col min="5" max="5" width="12.875" style="0" customWidth="1"/>
    <col min="6" max="6" width="11.00390625" style="1" customWidth="1"/>
  </cols>
  <sheetData>
    <row r="1" spans="1:6" ht="10.5" customHeight="1">
      <c r="A1" t="s">
        <v>0</v>
      </c>
      <c r="B1" s="31" t="s">
        <v>1</v>
      </c>
      <c r="C1" t="s">
        <v>2</v>
      </c>
      <c r="D1" t="s">
        <v>3</v>
      </c>
      <c r="E1" t="s">
        <v>4</v>
      </c>
      <c r="F1" s="1" t="s">
        <v>5</v>
      </c>
    </row>
    <row r="2" ht="10.5" customHeight="1">
      <c r="A2" t="s">
        <v>27</v>
      </c>
    </row>
    <row r="3" spans="1:6" ht="12">
      <c r="A3" s="7"/>
      <c r="B3" s="32"/>
      <c r="C3" s="8"/>
      <c r="D3" s="8"/>
      <c r="E3" s="8"/>
      <c r="F3" s="8"/>
    </row>
    <row r="6" spans="5:6" ht="12">
      <c r="E6">
        <f>SUM(E1:E5)</f>
        <v>0</v>
      </c>
      <c r="F6" s="1">
        <f>SUM(F1:F5)</f>
        <v>0</v>
      </c>
    </row>
    <row r="8" ht="10.5" customHeight="1"/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G40"/>
  <sheetViews>
    <sheetView workbookViewId="0" topLeftCell="A1">
      <selection activeCell="A1" sqref="A1"/>
    </sheetView>
  </sheetViews>
  <sheetFormatPr defaultColWidth="11.00390625" defaultRowHeight="12.75"/>
  <cols>
    <col min="1" max="1" width="11.00390625" style="22" customWidth="1"/>
    <col min="2" max="2" width="12.875" style="0" bestFit="1" customWidth="1"/>
    <col min="5" max="5" width="13.25390625" style="0" customWidth="1"/>
  </cols>
  <sheetData>
    <row r="1" spans="1:6" ht="12.75">
      <c r="A1" s="22" t="s">
        <v>1</v>
      </c>
      <c r="B1" t="s">
        <v>2</v>
      </c>
      <c r="C1" t="s">
        <v>3</v>
      </c>
      <c r="E1" t="s">
        <v>8</v>
      </c>
      <c r="F1" t="s">
        <v>10</v>
      </c>
    </row>
    <row r="2" spans="1:7" ht="12.75">
      <c r="A2" s="23">
        <f ca="1">DATE(YEAR(TODAY()),1,10)</f>
        <v>36535</v>
      </c>
      <c r="B2" s="2" t="s">
        <v>6</v>
      </c>
      <c r="C2">
        <v>4260</v>
      </c>
      <c r="D2" s="5"/>
      <c r="E2" s="6">
        <v>15.05</v>
      </c>
      <c r="F2" t="s">
        <v>1</v>
      </c>
      <c r="G2">
        <v>32</v>
      </c>
    </row>
    <row r="3" spans="1:7" ht="12.75">
      <c r="A3" s="24">
        <f ca="1">DATE(YEAR(TODAY()),1,20)</f>
        <v>36545</v>
      </c>
      <c r="B3" s="3" t="s">
        <v>7</v>
      </c>
      <c r="C3">
        <v>18740</v>
      </c>
      <c r="F3" t="s">
        <v>2</v>
      </c>
      <c r="G3">
        <v>2</v>
      </c>
    </row>
    <row r="4" spans="1:2" ht="12.75">
      <c r="A4" s="24">
        <f ca="1">DATE(YEAR(TODAY()),1,31)</f>
        <v>36556</v>
      </c>
      <c r="B4" s="3"/>
    </row>
    <row r="5" spans="1:2" ht="12.75">
      <c r="A5" s="24">
        <f ca="1">DATE(YEAR(TODAY()),2,10)</f>
        <v>36566</v>
      </c>
      <c r="B5" s="3"/>
    </row>
    <row r="6" spans="1:2" ht="12.75">
      <c r="A6" s="24">
        <f ca="1">DATE(YEAR(TODAY()),2,20)</f>
        <v>36576</v>
      </c>
      <c r="B6" s="3"/>
    </row>
    <row r="7" spans="1:2" ht="12.75">
      <c r="A7" s="24">
        <f ca="1">DATE(YEAR(TODAY()),2,28)</f>
        <v>36584</v>
      </c>
      <c r="B7" s="3"/>
    </row>
    <row r="8" spans="1:2" ht="12.75">
      <c r="A8" s="24">
        <f ca="1">DATE(YEAR(TODAY()),3,10)</f>
        <v>36595</v>
      </c>
      <c r="B8" s="3"/>
    </row>
    <row r="9" spans="1:2" ht="12.75">
      <c r="A9" s="24">
        <f ca="1">DATE(YEAR(TODAY()),3,20)</f>
        <v>36605</v>
      </c>
      <c r="B9" s="3"/>
    </row>
    <row r="10" spans="1:2" ht="12.75">
      <c r="A10" s="24">
        <f ca="1">DATE(YEAR(TODAY()),3,31)</f>
        <v>36616</v>
      </c>
      <c r="B10" s="3"/>
    </row>
    <row r="11" spans="1:2" ht="12.75">
      <c r="A11" s="24">
        <f ca="1">DATE(YEAR(TODAY()),4,10)</f>
        <v>36626</v>
      </c>
      <c r="B11" s="3"/>
    </row>
    <row r="12" spans="1:2" ht="12.75">
      <c r="A12" s="24">
        <f ca="1">DATE(YEAR(TODAY()),4,20)</f>
        <v>36636</v>
      </c>
      <c r="B12" s="3"/>
    </row>
    <row r="13" spans="1:2" ht="12.75">
      <c r="A13" s="24">
        <f ca="1">DATE(YEAR(TODAY()),4,30)</f>
        <v>36646</v>
      </c>
      <c r="B13" s="3"/>
    </row>
    <row r="14" spans="1:2" ht="12.75">
      <c r="A14" s="24">
        <f ca="1">DATE(YEAR(TODAY()),5,10)</f>
        <v>36656</v>
      </c>
      <c r="B14" s="4"/>
    </row>
    <row r="15" ht="12.75">
      <c r="A15" s="24">
        <f ca="1">DATE(YEAR(TODAY()),5,20)</f>
        <v>36666</v>
      </c>
    </row>
    <row r="16" ht="12.75">
      <c r="A16" s="24">
        <f ca="1">DATE(YEAR(TODAY()),5,31)</f>
        <v>36677</v>
      </c>
    </row>
    <row r="17" ht="12.75">
      <c r="A17" s="24">
        <f ca="1">DATE(YEAR(TODAY()),6,10)</f>
        <v>36687</v>
      </c>
    </row>
    <row r="18" ht="12.75">
      <c r="A18" s="24">
        <f ca="1">DATE(YEAR(TODAY()),6,20)</f>
        <v>36697</v>
      </c>
    </row>
    <row r="19" ht="12.75">
      <c r="A19" s="24">
        <f ca="1">DATE(YEAR(TODAY()),6,30)</f>
        <v>36707</v>
      </c>
    </row>
    <row r="20" ht="12.75">
      <c r="A20" s="24">
        <f ca="1">DATE(YEAR(TODAY()),7,10)</f>
        <v>36717</v>
      </c>
    </row>
    <row r="21" ht="12.75">
      <c r="A21" s="24">
        <f ca="1">DATE(YEAR(TODAY()),7,20)</f>
        <v>36727</v>
      </c>
    </row>
    <row r="22" ht="12.75">
      <c r="A22" s="24">
        <f ca="1">DATE(YEAR(TODAY()),7,31)</f>
        <v>36738</v>
      </c>
    </row>
    <row r="23" ht="12.75">
      <c r="A23" s="24">
        <f ca="1">DATE(YEAR(TODAY()),8,10)</f>
        <v>36748</v>
      </c>
    </row>
    <row r="24" ht="12.75">
      <c r="A24" s="24">
        <f ca="1">DATE(YEAR(TODAY()),8,20)</f>
        <v>36758</v>
      </c>
    </row>
    <row r="25" ht="12.75">
      <c r="A25" s="24">
        <f ca="1">DATE(YEAR(TODAY()),8,31)</f>
        <v>36769</v>
      </c>
    </row>
    <row r="26" ht="12.75">
      <c r="A26" s="24">
        <f ca="1">DATE(YEAR(TODAY()),9,10)</f>
        <v>36779</v>
      </c>
    </row>
    <row r="27" ht="12.75">
      <c r="A27" s="24">
        <f ca="1">DATE(YEAR(TODAY()),9,20)</f>
        <v>36789</v>
      </c>
    </row>
    <row r="28" ht="12.75">
      <c r="A28" s="24">
        <f ca="1">DATE(YEAR(TODAY()),9,30)</f>
        <v>36799</v>
      </c>
    </row>
    <row r="29" ht="12.75">
      <c r="A29" s="24">
        <f ca="1">DATE(YEAR(TODAY()),10,10)</f>
        <v>36809</v>
      </c>
    </row>
    <row r="30" ht="12.75">
      <c r="A30" s="24">
        <f ca="1">DATE(YEAR(TODAY()),10,20)</f>
        <v>36819</v>
      </c>
    </row>
    <row r="31" ht="12.75">
      <c r="A31" s="24">
        <f ca="1">DATE(YEAR(TODAY()),10,31)</f>
        <v>36830</v>
      </c>
    </row>
    <row r="32" ht="12.75">
      <c r="A32" s="24">
        <f ca="1">DATE(YEAR(TODAY()),11,10)</f>
        <v>36840</v>
      </c>
    </row>
    <row r="33" ht="12.75">
      <c r="A33" s="24">
        <f ca="1">DATE(YEAR(TODAY()),11,20)</f>
        <v>36850</v>
      </c>
    </row>
    <row r="34" ht="12.75">
      <c r="A34" s="24">
        <f ca="1">DATE(YEAR(TODAY()),11,30)</f>
        <v>36860</v>
      </c>
    </row>
    <row r="35" ht="12.75">
      <c r="A35" s="24">
        <f ca="1">DATE(YEAR(TODAY()),12,10)</f>
        <v>36870</v>
      </c>
    </row>
    <row r="36" ht="12.75">
      <c r="A36" s="24">
        <f ca="1">DATE(YEAR(TODAY()),12,20)</f>
        <v>36880</v>
      </c>
    </row>
    <row r="37" ht="12.75">
      <c r="A37" s="24">
        <f ca="1">DATE(YEAR(TODAY()),12,31)</f>
        <v>36891</v>
      </c>
    </row>
    <row r="38" spans="1:6" ht="12.75">
      <c r="A38" s="41" t="s">
        <v>11</v>
      </c>
      <c r="B38" s="42"/>
      <c r="C38" s="42"/>
      <c r="D38" s="42"/>
      <c r="E38" s="42"/>
      <c r="F38" s="43"/>
    </row>
    <row r="39" spans="1:6" ht="12.75">
      <c r="A39" s="25" t="s">
        <v>0</v>
      </c>
      <c r="B39" s="16" t="s">
        <v>1</v>
      </c>
      <c r="C39" s="16" t="s">
        <v>9</v>
      </c>
      <c r="D39" s="16" t="s">
        <v>3</v>
      </c>
      <c r="E39" s="16" t="s">
        <v>4</v>
      </c>
      <c r="F39" s="15" t="s">
        <v>5</v>
      </c>
    </row>
    <row r="40" spans="1:6" ht="12.75">
      <c r="A40" s="26">
        <f ca="1">YEAR(TODAY())</f>
        <v>2000</v>
      </c>
      <c r="B40" s="33">
        <f>INDEX(Decade,G2)</f>
        <v>36850</v>
      </c>
      <c r="C40" s="8" t="str">
        <f>+INDEX(Compteur,G3)</f>
        <v>PT COMPTEUR</v>
      </c>
      <c r="D40" s="8">
        <f>+Saisie!D5</f>
        <v>0</v>
      </c>
      <c r="E40" s="8">
        <f>IF(Saisie!D5&lt;Saisie!C5,,Saisie!D5-Saisie!C5)</f>
        <v>0</v>
      </c>
      <c r="F40" s="9">
        <f>E40*PrixM3</f>
        <v>0</v>
      </c>
    </row>
  </sheetData>
  <mergeCells count="1">
    <mergeCell ref="A38:F38"/>
  </mergeCells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4"/>
  <sheetViews>
    <sheetView workbookViewId="0" topLeftCell="A1">
      <selection activeCell="A1" sqref="A1"/>
    </sheetView>
  </sheetViews>
  <sheetFormatPr defaultColWidth="11.00390625" defaultRowHeight="12.75"/>
  <cols>
    <col min="1" max="1" width="91.50390625" style="27" customWidth="1"/>
    <col min="2" max="16384" width="11.00390625" style="27" customWidth="1"/>
  </cols>
  <sheetData>
    <row r="1" ht="57.75" customHeight="1">
      <c r="A1" s="28" t="s">
        <v>15</v>
      </c>
    </row>
    <row r="2" ht="132" customHeight="1">
      <c r="A2" s="28" t="s">
        <v>28</v>
      </c>
    </row>
    <row r="3" ht="78.75" customHeight="1">
      <c r="A3" s="28" t="s">
        <v>16</v>
      </c>
    </row>
    <row r="4" ht="79.5" customHeight="1">
      <c r="A4" s="28" t="s">
        <v>29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clg j prevert</dc:creator>
  <cp:keywords/>
  <dc:description/>
  <cp:lastModifiedBy>Fujitsu</cp:lastModifiedBy>
  <cp:lastPrinted>2000-05-03T07:54:56Z</cp:lastPrinted>
  <dcterms:created xsi:type="dcterms:W3CDTF">2000-11-30T21:55:32Z</dcterms:created>
  <dcterms:modified xsi:type="dcterms:W3CDTF">1999-09-22T09:42:38Z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